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'Foglio1'!$A$2:$I$26</definedName>
  </definedNames>
  <calcPr fullCalcOnLoad="1"/>
</workbook>
</file>

<file path=xl/sharedStrings.xml><?xml version="1.0" encoding="utf-8"?>
<sst xmlns="http://schemas.openxmlformats.org/spreadsheetml/2006/main" count="18" uniqueCount="16">
  <si>
    <t>pH</t>
  </si>
  <si>
    <t>V (mL)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</si>
  <si>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pH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</si>
  <si>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V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</si>
  <si>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pH/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V</t>
    </r>
  </si>
  <si>
    <t>pendenza</t>
  </si>
  <si>
    <t>intercetta</t>
  </si>
  <si>
    <t>T (K)</t>
  </si>
  <si>
    <r>
      <t>C°</t>
    </r>
    <r>
      <rPr>
        <b/>
        <vertAlign val="subscript"/>
        <sz val="12"/>
        <color indexed="8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(M)</t>
    </r>
  </si>
  <si>
    <r>
      <t>C°</t>
    </r>
    <r>
      <rPr>
        <b/>
        <vertAlign val="subscript"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(M)</t>
    </r>
  </si>
  <si>
    <r>
      <t>v° (Ms</t>
    </r>
    <r>
      <rPr>
        <b/>
        <vertAlign val="superscript"/>
        <sz val="12"/>
        <color indexed="8"/>
        <rFont val="Calibri"/>
        <family val="2"/>
      </rPr>
      <t>-1</t>
    </r>
    <r>
      <rPr>
        <b/>
        <sz val="12"/>
        <color indexed="8"/>
        <rFont val="Calibri"/>
        <family val="2"/>
      </rPr>
      <t>)</t>
    </r>
  </si>
  <si>
    <r>
      <t>k (M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s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</t>
    </r>
  </si>
  <si>
    <t>ln k</t>
  </si>
  <si>
    <t xml:space="preserve">1/T </t>
  </si>
  <si>
    <t>Ea =</t>
  </si>
  <si>
    <t>kJ/mol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</si>
</sst>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E+00"/>
    <numFmt numFmtId="168" formatCode="0.0000E+00"/>
    <numFmt numFmtId="169" formatCode="0.000E+00"/>
    <numFmt numFmtId="170" formatCode="0.000000"/>
    <numFmt numFmtId="171" formatCode="0.0000000"/>
    <numFmt numFmtId="172" formatCode="0.0"/>
    <numFmt numFmtId="173" formatCode="0.00000000"/>
    <numFmt numFmtId="174" formatCode="0E+00"/>
    <numFmt numFmtId="175" formatCode="0.00000E+00"/>
    <numFmt numFmtId="176" formatCode="0.000000E+00"/>
    <numFmt numFmtId="177" formatCode="0.0000000E+00"/>
    <numFmt numFmtId="178" formatCode="0.00000000E+00"/>
    <numFmt numFmtId="179" formatCode="0.000000000E+00"/>
    <numFmt numFmtId="180" formatCode="0.0000000000E+00"/>
    <numFmt numFmtId="181" formatCode="0.00000000000E+00"/>
    <numFmt numFmtId="182" formatCode="0.000000000000E+00"/>
    <numFmt numFmtId="183" formatCode="0.0000000000000E+00"/>
    <numFmt numFmtId="184" formatCode="0.00000000000000E+00"/>
    <numFmt numFmtId="185" formatCode="0.0000000000"/>
    <numFmt numFmtId="186" formatCode="0.00000000000"/>
    <numFmt numFmtId="187" formatCode="0.0000000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E+00"/>
    <numFmt numFmtId="197" formatCode="0.0.E+00"/>
    <numFmt numFmtId="198" formatCode="0.00.E+00"/>
    <numFmt numFmtId="199" formatCode="#,##0.0"/>
    <numFmt numFmtId="200" formatCode="#,##0.000"/>
    <numFmt numFmtId="201" formatCode="#,##0.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  <numFmt numFmtId="215" formatCode="0.0000000000000000000000000"/>
    <numFmt numFmtId="216" formatCode="0.00000000000000000000000000"/>
    <numFmt numFmtId="217" formatCode="0.000000000000000000000000000"/>
    <numFmt numFmtId="218" formatCode="0.0000000000000000000000000000"/>
    <numFmt numFmtId="219" formatCode="0.00000000000000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1" fontId="4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1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7"/>
          <c:w val="0.894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Foglio1!$C$10:$C$11</c:f>
              <c:numCache/>
            </c:numRef>
          </c:xVal>
          <c:yVal>
            <c:numRef>
              <c:f>Foglio1!$D$10:$D$11</c:f>
              <c:numCache/>
            </c:numRef>
          </c:yVal>
          <c:smooth val="0"/>
        </c:ser>
        <c:axId val="7684813"/>
        <c:axId val="2054454"/>
      </c:scatterChart>
      <c:valAx>
        <c:axId val="7684813"/>
        <c:scaling>
          <c:orientation val="minMax"/>
          <c:max val="0.0035000000000000005"/>
          <c:min val="0.0025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E+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crossBetween val="midCat"/>
        <c:dispUnits/>
        <c:majorUnit val="0.0005000000000000001"/>
        <c:minorUnit val="2.0000000000000005E-05"/>
      </c:val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ln k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6848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180975</xdr:rowOff>
    </xdr:from>
    <xdr:to>
      <xdr:col>8</xdr:col>
      <xdr:colOff>180975</xdr:colOff>
      <xdr:row>25</xdr:row>
      <xdr:rowOff>9525</xdr:rowOff>
    </xdr:to>
    <xdr:graphicFrame>
      <xdr:nvGraphicFramePr>
        <xdr:cNvPr id="1" name="Grafico 6"/>
        <xdr:cNvGraphicFramePr/>
      </xdr:nvGraphicFramePr>
      <xdr:xfrm>
        <a:off x="2943225" y="1562100"/>
        <a:ext cx="36004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showGridLines="0" tabSelected="1" zoomScalePageLayoutView="0" workbookViewId="0" topLeftCell="A1">
      <selection activeCell="K6" sqref="K6"/>
    </sheetView>
  </sheetViews>
  <sheetFormatPr defaultColWidth="9.140625" defaultRowHeight="15"/>
  <cols>
    <col min="1" max="1" width="9.140625" style="1" customWidth="1"/>
    <col min="2" max="5" width="10.7109375" style="1" customWidth="1"/>
    <col min="6" max="6" width="12.00390625" style="1" customWidth="1"/>
    <col min="7" max="7" width="18.7109375" style="1" customWidth="1"/>
    <col min="8" max="10" width="12.7109375" style="1" customWidth="1"/>
    <col min="11" max="11" width="12.8515625" style="1" customWidth="1"/>
    <col min="12" max="12" width="12.00390625" style="1" bestFit="1" customWidth="1"/>
    <col min="13" max="13" width="9.140625" style="1" customWidth="1"/>
    <col min="14" max="14" width="11.00390625" style="1" bestFit="1" customWidth="1"/>
    <col min="15" max="16384" width="9.140625" style="1" customWidth="1"/>
  </cols>
  <sheetData>
    <row r="2" spans="1:5" ht="18.75">
      <c r="A2" s="17" t="s">
        <v>7</v>
      </c>
      <c r="B2" s="17" t="s">
        <v>8</v>
      </c>
      <c r="C2" s="17" t="s">
        <v>9</v>
      </c>
      <c r="D2" s="17" t="s">
        <v>10</v>
      </c>
      <c r="E2" s="14" t="s">
        <v>11</v>
      </c>
    </row>
    <row r="3" spans="1:6" ht="15">
      <c r="A3" s="26">
        <v>298</v>
      </c>
      <c r="B3" s="18">
        <v>0.002</v>
      </c>
      <c r="C3" s="18">
        <v>0.004</v>
      </c>
      <c r="D3" s="18">
        <v>5.7E-07</v>
      </c>
      <c r="E3" s="19">
        <f>+D3/B3^2/C3</f>
        <v>35.625</v>
      </c>
      <c r="F3" s="2"/>
    </row>
    <row r="4" spans="1:6" ht="15">
      <c r="A4" s="26"/>
      <c r="B4" s="18">
        <v>0.002</v>
      </c>
      <c r="C4" s="18">
        <v>0.008</v>
      </c>
      <c r="D4" s="18">
        <v>1.14E-06</v>
      </c>
      <c r="E4" s="19">
        <f>+D4/B4^2/C4</f>
        <v>35.625</v>
      </c>
      <c r="F4" s="2"/>
    </row>
    <row r="5" spans="1:6" ht="15">
      <c r="A5" s="26"/>
      <c r="B5" s="18">
        <v>0.004</v>
      </c>
      <c r="C5" s="18">
        <v>0.004</v>
      </c>
      <c r="D5" s="18">
        <v>2.28E-06</v>
      </c>
      <c r="E5" s="19">
        <f>+D5/B5^2/C5</f>
        <v>35.625</v>
      </c>
      <c r="F5" s="2"/>
    </row>
    <row r="6" spans="1:6" ht="15">
      <c r="A6" s="4">
        <v>350</v>
      </c>
      <c r="B6" s="18">
        <v>0.002</v>
      </c>
      <c r="C6" s="18">
        <v>0.004</v>
      </c>
      <c r="D6" s="18">
        <v>7E-06</v>
      </c>
      <c r="E6" s="19">
        <f>+D6/B6^2/C6</f>
        <v>437.5</v>
      </c>
      <c r="F6" s="2"/>
    </row>
    <row r="7" ht="15">
      <c r="E7" s="2"/>
    </row>
    <row r="9" spans="2:4" ht="15.75">
      <c r="B9" s="17" t="s">
        <v>7</v>
      </c>
      <c r="C9" s="17" t="s">
        <v>13</v>
      </c>
      <c r="D9" s="17" t="s">
        <v>12</v>
      </c>
    </row>
    <row r="10" spans="2:4" ht="15">
      <c r="B10" s="4">
        <v>298</v>
      </c>
      <c r="C10" s="19">
        <f>1/B10</f>
        <v>0.003355704697986577</v>
      </c>
      <c r="D10" s="5">
        <f>+LN(E3)</f>
        <v>3.5730476385888146</v>
      </c>
    </row>
    <row r="11" spans="2:4" ht="15">
      <c r="B11" s="4">
        <v>350</v>
      </c>
      <c r="C11" s="19">
        <f>1/B11</f>
        <v>0.002857142857142857</v>
      </c>
      <c r="D11" s="5">
        <f>+LN(E6)</f>
        <v>6.081076705797669</v>
      </c>
    </row>
    <row r="12" spans="3:5" ht="15">
      <c r="C12" s="20" t="s">
        <v>5</v>
      </c>
      <c r="D12" s="21">
        <f>SLOPE(D10:D11,C10:C11)</f>
        <v>-5030.527532882375</v>
      </c>
      <c r="E12" s="6"/>
    </row>
    <row r="13" spans="3:5" ht="15">
      <c r="C13" s="20" t="s">
        <v>6</v>
      </c>
      <c r="D13" s="22">
        <f>INTERCEPT(D10:D11,C10:C11)</f>
        <v>20.45401251403303</v>
      </c>
      <c r="E13" s="3"/>
    </row>
    <row r="14" ht="15">
      <c r="C14" s="2"/>
    </row>
    <row r="15" spans="2:4" ht="15.75">
      <c r="B15" s="23" t="s">
        <v>14</v>
      </c>
      <c r="C15" s="24">
        <f>-D12*8.3145*0.001</f>
        <v>41.826321172150514</v>
      </c>
      <c r="D15" s="25" t="s">
        <v>15</v>
      </c>
    </row>
    <row r="16" spans="2:3" ht="15.75">
      <c r="B16" s="15"/>
      <c r="C16" s="16"/>
    </row>
    <row r="18" ht="15">
      <c r="C18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C28" s="2"/>
    </row>
  </sheetData>
  <sheetProtection/>
  <mergeCells count="1">
    <mergeCell ref="A3:A5"/>
  </mergeCells>
  <printOptions horizontalCentered="1" verticalCentered="1"/>
  <pageMargins left="0" right="0" top="0" bottom="0" header="0.31496062992125984" footer="0.31496062992125984"/>
  <pageSetup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8" sqref="A8:B12"/>
    </sheetView>
  </sheetViews>
  <sheetFormatPr defaultColWidth="9.140625" defaultRowHeight="15"/>
  <sheetData>
    <row r="1" spans="1:5" ht="15">
      <c r="A1" s="11" t="s">
        <v>1</v>
      </c>
      <c r="B1" s="11" t="s">
        <v>0</v>
      </c>
      <c r="C1" s="11" t="s">
        <v>3</v>
      </c>
      <c r="D1" s="11" t="s">
        <v>2</v>
      </c>
      <c r="E1" s="11" t="s">
        <v>4</v>
      </c>
    </row>
    <row r="2" spans="1:5" ht="15">
      <c r="A2" s="8">
        <v>18.4</v>
      </c>
      <c r="B2" s="9">
        <v>3</v>
      </c>
      <c r="C2" s="10"/>
      <c r="D2" s="10"/>
      <c r="E2" s="10"/>
    </row>
    <row r="3" spans="1:7" ht="15">
      <c r="A3" s="8">
        <v>18.5</v>
      </c>
      <c r="B3" s="8">
        <v>3.39</v>
      </c>
      <c r="C3" s="10">
        <f aca="true" t="shared" si="0" ref="C3:D5">+A3-A2</f>
        <v>0.10000000000000142</v>
      </c>
      <c r="D3" s="12">
        <f t="shared" si="0"/>
        <v>0.3900000000000001</v>
      </c>
      <c r="E3" s="10">
        <f>+D3/C3</f>
        <v>3.8999999999999457</v>
      </c>
      <c r="G3" s="7"/>
    </row>
    <row r="4" spans="1:5" ht="15">
      <c r="A4" s="8">
        <v>18.6</v>
      </c>
      <c r="B4" s="8">
        <v>7.35</v>
      </c>
      <c r="C4" s="10">
        <f t="shared" si="0"/>
        <v>0.10000000000000142</v>
      </c>
      <c r="D4" s="12">
        <f t="shared" si="0"/>
        <v>3.9599999999999995</v>
      </c>
      <c r="E4" s="10">
        <f>+D4/C4</f>
        <v>39.59999999999943</v>
      </c>
    </row>
    <row r="5" spans="1:5" ht="15">
      <c r="A5" s="8">
        <v>18.7</v>
      </c>
      <c r="B5" s="9">
        <v>8</v>
      </c>
      <c r="C5" s="10">
        <f t="shared" si="0"/>
        <v>0.09999999999999787</v>
      </c>
      <c r="D5" s="12">
        <f t="shared" si="0"/>
        <v>0.6500000000000004</v>
      </c>
      <c r="E5" s="10">
        <f>+D5/C5</f>
        <v>6.500000000000142</v>
      </c>
    </row>
    <row r="8" spans="1:2" ht="15">
      <c r="A8" s="11" t="str">
        <f>A1</f>
        <v>V (mL)</v>
      </c>
      <c r="B8" s="11" t="s">
        <v>4</v>
      </c>
    </row>
    <row r="9" spans="1:2" ht="15">
      <c r="A9" s="10">
        <f>A2</f>
        <v>18.4</v>
      </c>
      <c r="B9" s="10"/>
    </row>
    <row r="10" spans="1:2" ht="15">
      <c r="A10" s="10">
        <f>A3</f>
        <v>18.5</v>
      </c>
      <c r="B10" s="10">
        <f>E3</f>
        <v>3.8999999999999457</v>
      </c>
    </row>
    <row r="11" spans="1:2" ht="15">
      <c r="A11" s="10">
        <f>A4</f>
        <v>18.6</v>
      </c>
      <c r="B11" s="10">
        <f>E4</f>
        <v>39.59999999999943</v>
      </c>
    </row>
    <row r="12" spans="1:2" ht="15">
      <c r="A12" s="10">
        <f>A5</f>
        <v>18.7</v>
      </c>
      <c r="B12" s="10">
        <f>E5</f>
        <v>6.500000000000142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2" sqref="G2:H34"/>
    </sheetView>
  </sheetViews>
  <sheetFormatPr defaultColWidth="9.140625" defaultRowHeight="15"/>
  <cols>
    <col min="1" max="16384" width="9.140625" style="1" customWidth="1"/>
  </cols>
  <sheetData>
    <row r="1" spans="1:3" ht="15">
      <c r="A1" s="2"/>
      <c r="B1" s="2"/>
      <c r="C1" s="2"/>
    </row>
    <row r="2" spans="1:8" ht="15">
      <c r="A2" s="1">
        <v>1</v>
      </c>
      <c r="B2" s="13">
        <f>+A2/142.04</f>
        <v>0.007040270346381302</v>
      </c>
      <c r="C2" s="1">
        <f>+(100-A2)/1000</f>
        <v>0.099</v>
      </c>
      <c r="D2" s="1">
        <f>+B2/C2</f>
        <v>0.0711138418826394</v>
      </c>
      <c r="E2" s="1">
        <f>+D2*0.51*3</f>
        <v>0.1088041780804383</v>
      </c>
      <c r="G2" s="1">
        <f>A2</f>
        <v>1</v>
      </c>
      <c r="H2" s="13">
        <f>E2</f>
        <v>0.1088041780804383</v>
      </c>
    </row>
    <row r="3" spans="1:8" ht="15">
      <c r="A3" s="1">
        <v>4</v>
      </c>
      <c r="B3" s="13">
        <f aca="true" t="shared" si="0" ref="B3:B34">+A3/142.04</f>
        <v>0.028161081385525207</v>
      </c>
      <c r="C3" s="1">
        <f aca="true" t="shared" si="1" ref="C3:C34">+(100-A3)/1000</f>
        <v>0.096</v>
      </c>
      <c r="D3" s="1">
        <f aca="true" t="shared" si="2" ref="D3:D34">+B3/C3</f>
        <v>0.29334459776588756</v>
      </c>
      <c r="E3" s="1">
        <f aca="true" t="shared" si="3" ref="E3:E34">+D3*0.51*3</f>
        <v>0.448817234581808</v>
      </c>
      <c r="G3" s="1">
        <f aca="true" t="shared" si="4" ref="G3:G34">A3</f>
        <v>4</v>
      </c>
      <c r="H3" s="13">
        <f aca="true" t="shared" si="5" ref="H3:H34">E3</f>
        <v>0.448817234581808</v>
      </c>
    </row>
    <row r="4" spans="1:8" ht="15">
      <c r="A4" s="1">
        <v>7</v>
      </c>
      <c r="B4" s="13">
        <f t="shared" si="0"/>
        <v>0.04928189242466911</v>
      </c>
      <c r="C4" s="1">
        <f t="shared" si="1"/>
        <v>0.093</v>
      </c>
      <c r="D4" s="1">
        <f t="shared" si="2"/>
        <v>0.5299128217706356</v>
      </c>
      <c r="E4" s="1">
        <f t="shared" si="3"/>
        <v>0.8107666173090724</v>
      </c>
      <c r="G4" s="1">
        <f t="shared" si="4"/>
        <v>7</v>
      </c>
      <c r="H4" s="13">
        <f t="shared" si="5"/>
        <v>0.8107666173090724</v>
      </c>
    </row>
    <row r="5" spans="1:8" ht="15">
      <c r="A5" s="1">
        <v>10</v>
      </c>
      <c r="B5" s="13">
        <f t="shared" si="0"/>
        <v>0.07040270346381301</v>
      </c>
      <c r="C5" s="1">
        <f t="shared" si="1"/>
        <v>0.09</v>
      </c>
      <c r="D5" s="1">
        <f t="shared" si="2"/>
        <v>0.7822522607090335</v>
      </c>
      <c r="E5" s="1">
        <f t="shared" si="3"/>
        <v>1.1968459588848213</v>
      </c>
      <c r="G5" s="1">
        <f t="shared" si="4"/>
        <v>10</v>
      </c>
      <c r="H5" s="13">
        <f t="shared" si="5"/>
        <v>1.1968459588848213</v>
      </c>
    </row>
    <row r="6" spans="1:8" ht="15">
      <c r="A6" s="1">
        <v>13</v>
      </c>
      <c r="B6" s="13">
        <f t="shared" si="0"/>
        <v>0.09152351450295691</v>
      </c>
      <c r="C6" s="1">
        <f t="shared" si="1"/>
        <v>0.087</v>
      </c>
      <c r="D6" s="1">
        <f t="shared" si="2"/>
        <v>1.0519944195742175</v>
      </c>
      <c r="E6" s="1">
        <f t="shared" si="3"/>
        <v>1.609551461948553</v>
      </c>
      <c r="G6" s="1">
        <f t="shared" si="4"/>
        <v>13</v>
      </c>
      <c r="H6" s="13">
        <f t="shared" si="5"/>
        <v>1.609551461948553</v>
      </c>
    </row>
    <row r="7" spans="1:8" ht="15">
      <c r="A7" s="1">
        <v>16</v>
      </c>
      <c r="B7" s="13">
        <f t="shared" si="0"/>
        <v>0.11264432554210083</v>
      </c>
      <c r="C7" s="1">
        <f t="shared" si="1"/>
        <v>0.084</v>
      </c>
      <c r="D7" s="1">
        <f t="shared" si="2"/>
        <v>1.3410038755012001</v>
      </c>
      <c r="E7" s="1">
        <f t="shared" si="3"/>
        <v>2.0517359295168363</v>
      </c>
      <c r="G7" s="1">
        <f t="shared" si="4"/>
        <v>16</v>
      </c>
      <c r="H7" s="13">
        <f t="shared" si="5"/>
        <v>2.0517359295168363</v>
      </c>
    </row>
    <row r="8" spans="1:8" ht="15">
      <c r="A8" s="1">
        <v>19</v>
      </c>
      <c r="B8" s="13">
        <f t="shared" si="0"/>
        <v>0.13376513658124473</v>
      </c>
      <c r="C8" s="1">
        <f t="shared" si="1"/>
        <v>0.081</v>
      </c>
      <c r="D8" s="1">
        <f t="shared" si="2"/>
        <v>1.6514214392746263</v>
      </c>
      <c r="E8" s="1">
        <f t="shared" si="3"/>
        <v>2.526674802090178</v>
      </c>
      <c r="G8" s="1">
        <f t="shared" si="4"/>
        <v>19</v>
      </c>
      <c r="H8" s="13">
        <f t="shared" si="5"/>
        <v>2.526674802090178</v>
      </c>
    </row>
    <row r="9" spans="1:8" ht="15">
      <c r="A9" s="1">
        <v>22</v>
      </c>
      <c r="B9" s="13">
        <f t="shared" si="0"/>
        <v>0.15488594762038863</v>
      </c>
      <c r="C9" s="1">
        <f t="shared" si="1"/>
        <v>0.078</v>
      </c>
      <c r="D9" s="1">
        <f t="shared" si="2"/>
        <v>1.9857172771844696</v>
      </c>
      <c r="E9" s="1">
        <f t="shared" si="3"/>
        <v>3.0381474340922385</v>
      </c>
      <c r="G9" s="1">
        <f t="shared" si="4"/>
        <v>22</v>
      </c>
      <c r="H9" s="13">
        <f t="shared" si="5"/>
        <v>3.0381474340922385</v>
      </c>
    </row>
    <row r="10" spans="1:8" ht="15">
      <c r="A10" s="1">
        <v>25</v>
      </c>
      <c r="B10" s="13">
        <f t="shared" si="0"/>
        <v>0.17600675865953253</v>
      </c>
      <c r="C10" s="1">
        <f t="shared" si="1"/>
        <v>0.075</v>
      </c>
      <c r="D10" s="1">
        <f t="shared" si="2"/>
        <v>2.3467567821271005</v>
      </c>
      <c r="E10" s="1">
        <f t="shared" si="3"/>
        <v>3.590537876654464</v>
      </c>
      <c r="G10" s="1">
        <f t="shared" si="4"/>
        <v>25</v>
      </c>
      <c r="H10" s="13">
        <f t="shared" si="5"/>
        <v>3.590537876654464</v>
      </c>
    </row>
    <row r="11" spans="1:8" ht="15">
      <c r="A11" s="1">
        <v>28</v>
      </c>
      <c r="B11" s="13">
        <f t="shared" si="0"/>
        <v>0.19712756969867645</v>
      </c>
      <c r="C11" s="1">
        <f t="shared" si="1"/>
        <v>0.072</v>
      </c>
      <c r="D11" s="1">
        <f t="shared" si="2"/>
        <v>2.7378829124816177</v>
      </c>
      <c r="E11" s="1">
        <f t="shared" si="3"/>
        <v>4.188960856096875</v>
      </c>
      <c r="G11" s="1">
        <f t="shared" si="4"/>
        <v>28</v>
      </c>
      <c r="H11" s="13">
        <f t="shared" si="5"/>
        <v>4.188960856096875</v>
      </c>
    </row>
    <row r="12" spans="1:8" ht="15">
      <c r="A12" s="1">
        <v>31</v>
      </c>
      <c r="B12" s="13">
        <f t="shared" si="0"/>
        <v>0.21824838073782035</v>
      </c>
      <c r="C12" s="1">
        <f t="shared" si="1"/>
        <v>0.069</v>
      </c>
      <c r="D12" s="1">
        <f t="shared" si="2"/>
        <v>3.163020010693048</v>
      </c>
      <c r="E12" s="1">
        <f t="shared" si="3"/>
        <v>4.839420616360363</v>
      </c>
      <c r="G12" s="1">
        <f t="shared" si="4"/>
        <v>31</v>
      </c>
      <c r="H12" s="13">
        <f t="shared" si="5"/>
        <v>4.839420616360363</v>
      </c>
    </row>
    <row r="13" spans="1:8" ht="15">
      <c r="A13" s="1">
        <v>34</v>
      </c>
      <c r="B13" s="13">
        <f t="shared" si="0"/>
        <v>0.23936919177696425</v>
      </c>
      <c r="C13" s="1">
        <f t="shared" si="1"/>
        <v>0.066</v>
      </c>
      <c r="D13" s="1">
        <f t="shared" si="2"/>
        <v>3.62680593601461</v>
      </c>
      <c r="E13" s="1">
        <f t="shared" si="3"/>
        <v>5.549013082102353</v>
      </c>
      <c r="G13" s="1">
        <f t="shared" si="4"/>
        <v>34</v>
      </c>
      <c r="H13" s="13">
        <f t="shared" si="5"/>
        <v>5.549013082102353</v>
      </c>
    </row>
    <row r="14" spans="1:8" ht="15">
      <c r="A14" s="1">
        <v>37</v>
      </c>
      <c r="B14" s="13">
        <f t="shared" si="0"/>
        <v>0.2604900028161082</v>
      </c>
      <c r="C14" s="1">
        <f t="shared" si="1"/>
        <v>0.063</v>
      </c>
      <c r="D14" s="1">
        <f t="shared" si="2"/>
        <v>4.1347619494620345</v>
      </c>
      <c r="E14" s="1">
        <f t="shared" si="3"/>
        <v>6.326185782676913</v>
      </c>
      <c r="G14" s="1">
        <f t="shared" si="4"/>
        <v>37</v>
      </c>
      <c r="H14" s="13">
        <f t="shared" si="5"/>
        <v>6.326185782676913</v>
      </c>
    </row>
    <row r="15" spans="1:8" ht="15">
      <c r="A15" s="1">
        <v>40</v>
      </c>
      <c r="B15" s="13">
        <f t="shared" si="0"/>
        <v>0.28161081385525205</v>
      </c>
      <c r="C15" s="1">
        <f t="shared" si="1"/>
        <v>0.06</v>
      </c>
      <c r="D15" s="1">
        <f t="shared" si="2"/>
        <v>4.693513564254201</v>
      </c>
      <c r="E15" s="1">
        <f t="shared" si="3"/>
        <v>7.181075753308928</v>
      </c>
      <c r="G15" s="1">
        <f t="shared" si="4"/>
        <v>40</v>
      </c>
      <c r="H15" s="13">
        <f t="shared" si="5"/>
        <v>7.181075753308928</v>
      </c>
    </row>
    <row r="16" spans="1:8" ht="15">
      <c r="A16" s="1">
        <v>43</v>
      </c>
      <c r="B16" s="13">
        <f t="shared" si="0"/>
        <v>0.302731624894396</v>
      </c>
      <c r="C16" s="1">
        <f t="shared" si="1"/>
        <v>0.057</v>
      </c>
      <c r="D16" s="1">
        <f t="shared" si="2"/>
        <v>5.311081138498175</v>
      </c>
      <c r="E16" s="1">
        <f t="shared" si="3"/>
        <v>8.125954141902207</v>
      </c>
      <c r="G16" s="1">
        <f t="shared" si="4"/>
        <v>43</v>
      </c>
      <c r="H16" s="13">
        <f t="shared" si="5"/>
        <v>8.125954141902207</v>
      </c>
    </row>
    <row r="17" spans="1:8" ht="15">
      <c r="A17" s="1">
        <v>46</v>
      </c>
      <c r="B17" s="13">
        <f t="shared" si="0"/>
        <v>0.32385243593353985</v>
      </c>
      <c r="C17" s="1">
        <f t="shared" si="1"/>
        <v>0.054</v>
      </c>
      <c r="D17" s="1">
        <f t="shared" si="2"/>
        <v>5.99726733210259</v>
      </c>
      <c r="E17" s="1">
        <f t="shared" si="3"/>
        <v>9.175819018116961</v>
      </c>
      <c r="G17" s="1">
        <f t="shared" si="4"/>
        <v>46</v>
      </c>
      <c r="H17" s="13">
        <f t="shared" si="5"/>
        <v>9.175819018116961</v>
      </c>
    </row>
    <row r="18" spans="1:8" ht="15">
      <c r="A18" s="1">
        <v>49</v>
      </c>
      <c r="B18" s="13">
        <f t="shared" si="0"/>
        <v>0.3449732469726838</v>
      </c>
      <c r="C18" s="1">
        <f t="shared" si="1"/>
        <v>0.051</v>
      </c>
      <c r="D18" s="1">
        <f t="shared" si="2"/>
        <v>6.764181313189878</v>
      </c>
      <c r="E18" s="1">
        <f t="shared" si="3"/>
        <v>10.349197409180514</v>
      </c>
      <c r="G18" s="1">
        <f t="shared" si="4"/>
        <v>49</v>
      </c>
      <c r="H18" s="13">
        <f t="shared" si="5"/>
        <v>10.349197409180514</v>
      </c>
    </row>
    <row r="19" spans="1:8" ht="15">
      <c r="A19" s="1">
        <v>52</v>
      </c>
      <c r="B19" s="13">
        <f t="shared" si="0"/>
        <v>0.36609405801182765</v>
      </c>
      <c r="C19" s="1">
        <f t="shared" si="1"/>
        <v>0.048</v>
      </c>
      <c r="D19" s="1">
        <f t="shared" si="2"/>
        <v>7.626959541913076</v>
      </c>
      <c r="E19" s="1">
        <f t="shared" si="3"/>
        <v>11.669248099127007</v>
      </c>
      <c r="G19" s="1">
        <f t="shared" si="4"/>
        <v>52</v>
      </c>
      <c r="H19" s="13">
        <f t="shared" si="5"/>
        <v>11.669248099127007</v>
      </c>
    </row>
    <row r="20" spans="1:8" ht="15">
      <c r="A20" s="1">
        <v>55</v>
      </c>
      <c r="B20" s="13">
        <f t="shared" si="0"/>
        <v>0.3872148690509716</v>
      </c>
      <c r="C20" s="1">
        <f t="shared" si="1"/>
        <v>0.045</v>
      </c>
      <c r="D20" s="1">
        <f t="shared" si="2"/>
        <v>8.60477486779937</v>
      </c>
      <c r="E20" s="1">
        <f t="shared" si="3"/>
        <v>13.165305547733036</v>
      </c>
      <c r="G20" s="1">
        <f t="shared" si="4"/>
        <v>55</v>
      </c>
      <c r="H20" s="13">
        <f t="shared" si="5"/>
        <v>13.165305547733036</v>
      </c>
    </row>
    <row r="21" spans="1:8" ht="15">
      <c r="A21" s="1">
        <v>58</v>
      </c>
      <c r="B21" s="13">
        <f t="shared" si="0"/>
        <v>0.4083356800901155</v>
      </c>
      <c r="C21" s="1">
        <f t="shared" si="1"/>
        <v>0.042</v>
      </c>
      <c r="D21" s="1">
        <f t="shared" si="2"/>
        <v>9.722278097383702</v>
      </c>
      <c r="E21" s="1">
        <f t="shared" si="3"/>
        <v>14.875085488997065</v>
      </c>
      <c r="G21" s="1">
        <f t="shared" si="4"/>
        <v>58</v>
      </c>
      <c r="H21" s="13">
        <f t="shared" si="5"/>
        <v>14.875085488997065</v>
      </c>
    </row>
    <row r="22" spans="1:8" ht="15">
      <c r="A22" s="1">
        <v>61</v>
      </c>
      <c r="B22" s="13">
        <f t="shared" si="0"/>
        <v>0.4294564911292594</v>
      </c>
      <c r="C22" s="1">
        <f t="shared" si="1"/>
        <v>0.039</v>
      </c>
      <c r="D22" s="1">
        <f t="shared" si="2"/>
        <v>11.01170490075024</v>
      </c>
      <c r="E22" s="1">
        <f t="shared" si="3"/>
        <v>16.84790849814787</v>
      </c>
      <c r="G22" s="1">
        <f t="shared" si="4"/>
        <v>61</v>
      </c>
      <c r="H22" s="13">
        <f t="shared" si="5"/>
        <v>16.84790849814787</v>
      </c>
    </row>
    <row r="23" spans="1:8" ht="15">
      <c r="A23" s="1">
        <v>64</v>
      </c>
      <c r="B23" s="13">
        <f t="shared" si="0"/>
        <v>0.4505773021684033</v>
      </c>
      <c r="C23" s="1">
        <f t="shared" si="1"/>
        <v>0.036</v>
      </c>
      <c r="D23" s="1">
        <f t="shared" si="2"/>
        <v>12.516036171344536</v>
      </c>
      <c r="E23" s="1">
        <f t="shared" si="3"/>
        <v>19.14953534215714</v>
      </c>
      <c r="G23" s="1">
        <f t="shared" si="4"/>
        <v>64</v>
      </c>
      <c r="H23" s="13">
        <f t="shared" si="5"/>
        <v>19.14953534215714</v>
      </c>
    </row>
    <row r="24" spans="1:8" ht="15">
      <c r="A24" s="1">
        <v>67</v>
      </c>
      <c r="B24" s="13">
        <f t="shared" si="0"/>
        <v>0.4716981132075472</v>
      </c>
      <c r="C24" s="1">
        <f t="shared" si="1"/>
        <v>0.033</v>
      </c>
      <c r="D24" s="1">
        <f t="shared" si="2"/>
        <v>14.29388221841052</v>
      </c>
      <c r="E24" s="1">
        <f t="shared" si="3"/>
        <v>21.869639794168098</v>
      </c>
      <c r="G24" s="1">
        <f t="shared" si="4"/>
        <v>67</v>
      </c>
      <c r="H24" s="13">
        <f t="shared" si="5"/>
        <v>21.869639794168098</v>
      </c>
    </row>
    <row r="25" spans="1:8" ht="15">
      <c r="A25" s="1">
        <v>70</v>
      </c>
      <c r="B25" s="13">
        <f t="shared" si="0"/>
        <v>0.4928189242466911</v>
      </c>
      <c r="C25" s="1">
        <f t="shared" si="1"/>
        <v>0.03</v>
      </c>
      <c r="D25" s="1">
        <f t="shared" si="2"/>
        <v>16.427297474889706</v>
      </c>
      <c r="E25" s="1">
        <f t="shared" si="3"/>
        <v>25.13376513658125</v>
      </c>
      <c r="G25" s="1">
        <f t="shared" si="4"/>
        <v>70</v>
      </c>
      <c r="H25" s="13">
        <f t="shared" si="5"/>
        <v>25.13376513658125</v>
      </c>
    </row>
    <row r="26" spans="1:8" ht="15">
      <c r="A26" s="1">
        <v>73</v>
      </c>
      <c r="B26" s="13">
        <f t="shared" si="0"/>
        <v>0.513939735285835</v>
      </c>
      <c r="C26" s="1">
        <f t="shared" si="1"/>
        <v>0.027</v>
      </c>
      <c r="D26" s="1">
        <f t="shared" si="2"/>
        <v>19.03480501058648</v>
      </c>
      <c r="E26" s="1">
        <f t="shared" si="3"/>
        <v>29.123251666197316</v>
      </c>
      <c r="G26" s="1">
        <f t="shared" si="4"/>
        <v>73</v>
      </c>
      <c r="H26" s="13">
        <f t="shared" si="5"/>
        <v>29.123251666197316</v>
      </c>
    </row>
    <row r="27" spans="1:8" ht="15">
      <c r="A27" s="1">
        <v>76</v>
      </c>
      <c r="B27" s="13">
        <f t="shared" si="0"/>
        <v>0.5350605463249789</v>
      </c>
      <c r="C27" s="1">
        <f t="shared" si="1"/>
        <v>0.024</v>
      </c>
      <c r="D27" s="1">
        <f t="shared" si="2"/>
        <v>22.294189430207453</v>
      </c>
      <c r="E27" s="1">
        <f t="shared" si="3"/>
        <v>34.110109828217404</v>
      </c>
      <c r="G27" s="1">
        <f t="shared" si="4"/>
        <v>76</v>
      </c>
      <c r="H27" s="13">
        <f t="shared" si="5"/>
        <v>34.110109828217404</v>
      </c>
    </row>
    <row r="28" spans="1:8" ht="15">
      <c r="A28" s="1">
        <v>79</v>
      </c>
      <c r="B28" s="13">
        <f t="shared" si="0"/>
        <v>0.5561813573641228</v>
      </c>
      <c r="C28" s="1">
        <f t="shared" si="1"/>
        <v>0.021</v>
      </c>
      <c r="D28" s="1">
        <f t="shared" si="2"/>
        <v>26.484826541148703</v>
      </c>
      <c r="E28" s="1">
        <f t="shared" si="3"/>
        <v>40.521784607957514</v>
      </c>
      <c r="G28" s="1">
        <f t="shared" si="4"/>
        <v>79</v>
      </c>
      <c r="H28" s="13">
        <f t="shared" si="5"/>
        <v>40.521784607957514</v>
      </c>
    </row>
    <row r="29" spans="1:8" ht="15">
      <c r="A29" s="1">
        <v>82</v>
      </c>
      <c r="B29" s="13">
        <f t="shared" si="0"/>
        <v>0.5773021684032668</v>
      </c>
      <c r="C29" s="1">
        <f t="shared" si="1"/>
        <v>0.018</v>
      </c>
      <c r="D29" s="1">
        <f t="shared" si="2"/>
        <v>32.072342689070375</v>
      </c>
      <c r="E29" s="1">
        <f t="shared" si="3"/>
        <v>49.07068431427768</v>
      </c>
      <c r="G29" s="1">
        <f t="shared" si="4"/>
        <v>82</v>
      </c>
      <c r="H29" s="13">
        <f t="shared" si="5"/>
        <v>49.07068431427768</v>
      </c>
    </row>
    <row r="30" spans="1:8" ht="15">
      <c r="A30" s="1">
        <v>85</v>
      </c>
      <c r="B30" s="13">
        <f t="shared" si="0"/>
        <v>0.5984229794424106</v>
      </c>
      <c r="C30" s="1">
        <f t="shared" si="1"/>
        <v>0.015</v>
      </c>
      <c r="D30" s="1">
        <f t="shared" si="2"/>
        <v>39.89486529616071</v>
      </c>
      <c r="E30" s="1">
        <f t="shared" si="3"/>
        <v>61.03914390312589</v>
      </c>
      <c r="G30" s="1">
        <f t="shared" si="4"/>
        <v>85</v>
      </c>
      <c r="H30" s="13">
        <f t="shared" si="5"/>
        <v>61.03914390312589</v>
      </c>
    </row>
    <row r="31" spans="1:8" ht="15">
      <c r="A31" s="1">
        <v>88</v>
      </c>
      <c r="B31" s="13">
        <f t="shared" si="0"/>
        <v>0.6195437904815545</v>
      </c>
      <c r="C31" s="1">
        <f t="shared" si="1"/>
        <v>0.012</v>
      </c>
      <c r="D31" s="1">
        <f t="shared" si="2"/>
        <v>51.628649206796204</v>
      </c>
      <c r="E31" s="1">
        <f t="shared" si="3"/>
        <v>78.99183328639819</v>
      </c>
      <c r="G31" s="1">
        <f t="shared" si="4"/>
        <v>88</v>
      </c>
      <c r="H31" s="13">
        <f t="shared" si="5"/>
        <v>78.99183328639819</v>
      </c>
    </row>
    <row r="32" spans="1:8" ht="15">
      <c r="A32" s="1">
        <v>91</v>
      </c>
      <c r="B32" s="13">
        <f t="shared" si="0"/>
        <v>0.6406646015206985</v>
      </c>
      <c r="C32" s="1">
        <f t="shared" si="1"/>
        <v>0.009</v>
      </c>
      <c r="D32" s="1">
        <f t="shared" si="2"/>
        <v>71.18495572452206</v>
      </c>
      <c r="E32" s="1">
        <f t="shared" si="3"/>
        <v>108.91298225851875</v>
      </c>
      <c r="G32" s="1">
        <f t="shared" si="4"/>
        <v>91</v>
      </c>
      <c r="H32" s="13">
        <f t="shared" si="5"/>
        <v>108.91298225851875</v>
      </c>
    </row>
    <row r="33" spans="1:8" ht="15">
      <c r="A33" s="1">
        <v>94</v>
      </c>
      <c r="B33" s="13">
        <f t="shared" si="0"/>
        <v>0.6617854125598424</v>
      </c>
      <c r="C33" s="1">
        <f t="shared" si="1"/>
        <v>0.006</v>
      </c>
      <c r="D33" s="1">
        <f t="shared" si="2"/>
        <v>110.29756875997373</v>
      </c>
      <c r="E33" s="1">
        <f t="shared" si="3"/>
        <v>168.75528020275982</v>
      </c>
      <c r="G33" s="1">
        <f t="shared" si="4"/>
        <v>94</v>
      </c>
      <c r="H33" s="13">
        <f t="shared" si="5"/>
        <v>168.75528020275982</v>
      </c>
    </row>
    <row r="34" spans="1:8" ht="15">
      <c r="A34" s="1">
        <v>97</v>
      </c>
      <c r="B34" s="13">
        <f t="shared" si="0"/>
        <v>0.6829062235989862</v>
      </c>
      <c r="C34" s="1">
        <f t="shared" si="1"/>
        <v>0.003</v>
      </c>
      <c r="D34" s="1">
        <f t="shared" si="2"/>
        <v>227.63540786632873</v>
      </c>
      <c r="E34" s="1">
        <f t="shared" si="3"/>
        <v>348.28217403548297</v>
      </c>
      <c r="G34" s="1">
        <f t="shared" si="4"/>
        <v>97</v>
      </c>
      <c r="H34" s="13">
        <f t="shared" si="5"/>
        <v>348.28217403548297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2017-05-29T18:30:01Z</cp:lastPrinted>
  <dcterms:created xsi:type="dcterms:W3CDTF">2016-11-27T11:36:39Z</dcterms:created>
  <dcterms:modified xsi:type="dcterms:W3CDTF">2017-05-29T18:31:27Z</dcterms:modified>
  <cp:category/>
  <cp:version/>
  <cp:contentType/>
  <cp:contentStatus/>
</cp:coreProperties>
</file>