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60" windowHeight="6525" activeTab="0"/>
  </bookViews>
  <sheets>
    <sheet name="Ks in H2O" sheetId="1" r:id="rId1"/>
    <sheet name="Ks in NaNO3" sheetId="2" r:id="rId2"/>
    <sheet name="Ks in KNO3" sheetId="3" r:id="rId3"/>
    <sheet name="Ks vera" sheetId="4" r:id="rId4"/>
    <sheet name="log coeff. attività" sheetId="5" r:id="rId5"/>
    <sheet name="coeff. attività" sheetId="6" r:id="rId6"/>
  </sheets>
  <definedNames>
    <definedName name="_xlnm.Print_Area" localSheetId="5">'coeff. attività'!$A$1:$L$16</definedName>
    <definedName name="_xlnm.Print_Area" localSheetId="0">'Ks in H2O'!$A$1:$L$22</definedName>
    <definedName name="_xlnm.Print_Area" localSheetId="2">'Ks in KNO3'!$B$1:$X$12</definedName>
    <definedName name="_xlnm.Print_Area" localSheetId="1">'Ks in NaNO3'!$B$1:$X$10</definedName>
    <definedName name="_xlnm.Print_Area" localSheetId="3">'Ks vera'!$A$1:$R$17</definedName>
    <definedName name="_xlnm.Print_Area" localSheetId="4">'log coeff. attività'!$A$1:$M$16</definedName>
  </definedNames>
  <calcPr fullCalcOnLoad="1"/>
</workbook>
</file>

<file path=xl/sharedStrings.xml><?xml version="1.0" encoding="utf-8"?>
<sst xmlns="http://schemas.openxmlformats.org/spreadsheetml/2006/main" count="163" uniqueCount="90">
  <si>
    <t xml:space="preserve">LABORATORIO   DI   CHIMICA   FISICA                      CLASSE   3ª  C   A.S.  1997-98 </t>
  </si>
  <si>
    <t>RADQ   FORZA   IONICA</t>
  </si>
  <si>
    <t>pendenza</t>
  </si>
  <si>
    <t>intercetta</t>
  </si>
  <si>
    <t>=</t>
  </si>
  <si>
    <r>
      <t>K</t>
    </r>
    <r>
      <rPr>
        <b/>
        <vertAlign val="subscript"/>
        <sz val="12"/>
        <color indexed="10"/>
        <rFont val="Arial"/>
        <family val="2"/>
      </rPr>
      <t>S</t>
    </r>
    <r>
      <rPr>
        <b/>
        <sz val="12"/>
        <color indexed="10"/>
        <rFont val="Arial"/>
        <family val="2"/>
      </rPr>
      <t xml:space="preserve"> a forza ionica nulla</t>
    </r>
  </si>
  <si>
    <r>
      <t>K</t>
    </r>
    <r>
      <rPr>
        <b/>
        <vertAlign val="subscript"/>
        <sz val="12"/>
        <color indexed="12"/>
        <rFont val="Arial"/>
        <family val="2"/>
      </rPr>
      <t>S</t>
    </r>
    <r>
      <rPr>
        <b/>
        <sz val="12"/>
        <color indexed="12"/>
        <rFont val="Arial"/>
        <family val="2"/>
      </rPr>
      <t xml:space="preserve"> a forza ionica nulla</t>
    </r>
  </si>
  <si>
    <t>mL</t>
  </si>
  <si>
    <t>mol/L</t>
  </si>
  <si>
    <t>mol</t>
  </si>
  <si>
    <t>volume titolato</t>
  </si>
  <si>
    <r>
      <t>volume   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2-</t>
    </r>
    <r>
      <rPr>
        <b/>
        <sz val="10"/>
        <rFont val="Arial"/>
        <family val="2"/>
      </rPr>
      <t xml:space="preserve">         </t>
    </r>
  </si>
  <si>
    <r>
      <t>molarità   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2-</t>
    </r>
    <r>
      <rPr>
        <b/>
        <sz val="10"/>
        <rFont val="Arial"/>
        <family val="2"/>
      </rPr>
      <t xml:space="preserve">       </t>
    </r>
  </si>
  <si>
    <r>
      <t>moli   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2-</t>
    </r>
    <r>
      <rPr>
        <b/>
        <sz val="10"/>
        <rFont val="Arial"/>
        <family val="2"/>
      </rPr>
      <t xml:space="preserve">    </t>
    </r>
  </si>
  <si>
    <r>
      <t>[IO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]                                              </t>
    </r>
  </si>
  <si>
    <r>
      <t>[K</t>
    </r>
    <r>
      <rPr>
        <b/>
        <vertAlign val="superscript"/>
        <sz val="10"/>
        <rFont val="Arial"/>
        <family val="2"/>
      </rPr>
      <t xml:space="preserve">+ </t>
    </r>
    <r>
      <rPr>
        <b/>
        <sz val="10"/>
        <rFont val="Arial"/>
        <family val="2"/>
      </rPr>
      <t xml:space="preserve">]                          </t>
    </r>
  </si>
  <si>
    <r>
      <t>K</t>
    </r>
    <r>
      <rPr>
        <b/>
        <vertAlign val="subscript"/>
        <sz val="10"/>
        <rFont val="Arial"/>
        <family val="2"/>
      </rPr>
      <t xml:space="preserve">S </t>
    </r>
    <r>
      <rPr>
        <b/>
        <sz val="10"/>
        <rFont val="Arial"/>
        <family val="2"/>
      </rPr>
      <t>delle conc.     KIO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in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</si>
  <si>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Soluzione satura di KIO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in acqua</t>
    </r>
  </si>
  <si>
    <r>
      <t>K</t>
    </r>
    <r>
      <rPr>
        <b/>
        <vertAlign val="subscript"/>
        <sz val="10"/>
        <rFont val="Arial"/>
        <family val="2"/>
      </rPr>
      <t xml:space="preserve">S </t>
    </r>
    <r>
      <rPr>
        <b/>
        <sz val="10"/>
        <rFont val="Arial"/>
        <family val="2"/>
      </rPr>
      <t>delle conc. di KIO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in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</si>
  <si>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 xml:space="preserve">LABORATORIO   DI   CHIMICA   FISICA                                                                         CLASSE   3ª  C   A.S.  1997-98 </t>
  </si>
  <si>
    <t>campione</t>
  </si>
  <si>
    <r>
      <t>moli                 IO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 xml:space="preserve">         </t>
    </r>
  </si>
  <si>
    <r>
      <t>moli                K</t>
    </r>
    <r>
      <rPr>
        <b/>
        <vertAlign val="superscript"/>
        <sz val="10"/>
        <rFont val="Arial"/>
        <family val="2"/>
      </rPr>
      <t xml:space="preserve">+ </t>
    </r>
    <r>
      <rPr>
        <b/>
        <sz val="10"/>
        <rFont val="Arial"/>
        <family val="2"/>
      </rPr>
      <t xml:space="preserve">                                              </t>
    </r>
  </si>
  <si>
    <r>
      <t>DETERMINAZIONE DELLA K</t>
    </r>
    <r>
      <rPr>
        <vertAlign val="subscript"/>
        <sz val="12"/>
        <rFont val="Arial Black"/>
        <family val="2"/>
      </rPr>
      <t xml:space="preserve">S </t>
    </r>
    <r>
      <rPr>
        <sz val="12"/>
        <rFont val="Arial Black"/>
        <family val="2"/>
      </rPr>
      <t>DI</t>
    </r>
    <r>
      <rPr>
        <vertAlign val="subscript"/>
        <sz val="12"/>
        <rFont val="Arial Black"/>
        <family val="2"/>
      </rPr>
      <t xml:space="preserve"> </t>
    </r>
    <r>
      <rPr>
        <sz val="12"/>
        <rFont val="Arial Black"/>
        <family val="2"/>
      </rPr>
      <t>KIO</t>
    </r>
    <r>
      <rPr>
        <vertAlign val="subscript"/>
        <sz val="12"/>
        <rFont val="Arial Black"/>
        <family val="2"/>
      </rPr>
      <t xml:space="preserve">4 </t>
    </r>
    <r>
      <rPr>
        <sz val="12"/>
        <rFont val="Arial Black"/>
        <family val="2"/>
      </rPr>
      <t xml:space="preserve">IN ACQUA   </t>
    </r>
  </si>
  <si>
    <t>media</t>
  </si>
  <si>
    <t>deviazione standard</t>
  </si>
  <si>
    <t>t di Student</t>
  </si>
  <si>
    <t>intervallo fiduciale dei singoli valori (t·s)</t>
  </si>
  <si>
    <t>limite fiduciale inferiore</t>
  </si>
  <si>
    <t>limite fiduciale superiore</t>
  </si>
  <si>
    <r>
      <t>DETERMINAZIONE DELLA K</t>
    </r>
    <r>
      <rPr>
        <vertAlign val="subscript"/>
        <sz val="12"/>
        <color indexed="12"/>
        <rFont val="Arial Black"/>
        <family val="2"/>
      </rPr>
      <t xml:space="preserve">S </t>
    </r>
    <r>
      <rPr>
        <sz val="12"/>
        <color indexed="12"/>
        <rFont val="Arial Black"/>
        <family val="2"/>
      </rPr>
      <t>DI</t>
    </r>
    <r>
      <rPr>
        <vertAlign val="subscript"/>
        <sz val="12"/>
        <color indexed="12"/>
        <rFont val="Arial Black"/>
        <family val="2"/>
      </rPr>
      <t xml:space="preserve"> </t>
    </r>
    <r>
      <rPr>
        <sz val="12"/>
        <color indexed="12"/>
        <rFont val="Arial Black"/>
        <family val="2"/>
      </rPr>
      <t>KIO</t>
    </r>
    <r>
      <rPr>
        <vertAlign val="subscript"/>
        <sz val="12"/>
        <color indexed="12"/>
        <rFont val="Arial Black"/>
        <family val="2"/>
      </rPr>
      <t>4</t>
    </r>
    <r>
      <rPr>
        <sz val="12"/>
        <color indexed="12"/>
        <rFont val="Arial Black"/>
        <family val="2"/>
      </rPr>
      <t xml:space="preserve"> IN ELETTROLITA INERTE   </t>
    </r>
  </si>
  <si>
    <t>FORZA IONICA</t>
  </si>
  <si>
    <r>
      <t>[IO</t>
    </r>
    <r>
      <rPr>
        <b/>
        <vertAlign val="subscript"/>
        <sz val="10"/>
        <color indexed="12"/>
        <rFont val="Arial"/>
        <family val="2"/>
      </rPr>
      <t>4</t>
    </r>
    <r>
      <rPr>
        <b/>
        <vertAlign val="superscript"/>
        <sz val="10"/>
        <color indexed="12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 xml:space="preserve">]                                              </t>
    </r>
  </si>
  <si>
    <r>
      <t>moli                                  K</t>
    </r>
    <r>
      <rPr>
        <b/>
        <vertAlign val="superscript"/>
        <sz val="10"/>
        <rFont val="Arial"/>
        <family val="2"/>
      </rPr>
      <t xml:space="preserve">+ </t>
    </r>
    <r>
      <rPr>
        <b/>
        <sz val="10"/>
        <rFont val="Arial"/>
        <family val="2"/>
      </rPr>
      <t xml:space="preserve">     </t>
    </r>
  </si>
  <si>
    <r>
      <t>[K</t>
    </r>
    <r>
      <rPr>
        <b/>
        <vertAlign val="superscript"/>
        <sz val="10"/>
        <rFont val="Arial"/>
        <family val="2"/>
      </rPr>
      <t xml:space="preserve">+ </t>
    </r>
    <r>
      <rPr>
        <b/>
        <sz val="10"/>
        <rFont val="Arial"/>
        <family val="2"/>
      </rPr>
      <t xml:space="preserve">]                           </t>
    </r>
  </si>
  <si>
    <r>
      <t>[Na</t>
    </r>
    <r>
      <rPr>
        <b/>
        <vertAlign val="superscript"/>
        <sz val="10"/>
        <rFont val="Arial"/>
        <family val="2"/>
      </rPr>
      <t xml:space="preserve">+ </t>
    </r>
    <r>
      <rPr>
        <b/>
        <sz val="10"/>
        <rFont val="Arial"/>
        <family val="2"/>
      </rPr>
      <t xml:space="preserve">]               </t>
    </r>
  </si>
  <si>
    <r>
      <t>[NO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]            </t>
    </r>
  </si>
  <si>
    <t xml:space="preserve">FORZA IONICA           </t>
  </si>
  <si>
    <r>
      <t>Molarità   NaNO</t>
    </r>
    <r>
      <rPr>
        <b/>
        <vertAlign val="sub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 xml:space="preserve">       </t>
    </r>
  </si>
  <si>
    <r>
      <t>Soluzione satura di KIO</t>
    </r>
    <r>
      <rPr>
        <b/>
        <vertAlign val="subscript"/>
        <sz val="9"/>
        <color indexed="12"/>
        <rFont val="Arial"/>
        <family val="2"/>
      </rPr>
      <t>4</t>
    </r>
    <r>
      <rPr>
        <b/>
        <sz val="9"/>
        <color indexed="12"/>
        <rFont val="Arial"/>
        <family val="2"/>
      </rPr>
      <t xml:space="preserve"> in NaNO</t>
    </r>
    <r>
      <rPr>
        <b/>
        <vertAlign val="subscript"/>
        <sz val="9"/>
        <color indexed="12"/>
        <rFont val="Arial"/>
        <family val="2"/>
      </rPr>
      <t>3</t>
    </r>
  </si>
  <si>
    <r>
      <t>soluzione satura di KIO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in H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</si>
  <si>
    <r>
      <t>soluzione satura di KIO</t>
    </r>
    <r>
      <rPr>
        <b/>
        <vertAlign val="subscript"/>
        <sz val="8"/>
        <color indexed="12"/>
        <rFont val="Arial"/>
        <family val="2"/>
      </rPr>
      <t>4</t>
    </r>
    <r>
      <rPr>
        <b/>
        <sz val="8"/>
        <color indexed="12"/>
        <rFont val="Arial"/>
        <family val="2"/>
      </rPr>
      <t xml:space="preserve"> in NaNO</t>
    </r>
    <r>
      <rPr>
        <b/>
        <vertAlign val="subscript"/>
        <sz val="8"/>
        <color indexed="12"/>
        <rFont val="Arial"/>
        <family val="2"/>
      </rPr>
      <t>3</t>
    </r>
    <r>
      <rPr>
        <b/>
        <sz val="8"/>
        <color indexed="12"/>
        <rFont val="Arial"/>
        <family val="2"/>
      </rPr>
      <t xml:space="preserve"> 0,00500 M</t>
    </r>
  </si>
  <si>
    <r>
      <t>soluzione satura di KIO</t>
    </r>
    <r>
      <rPr>
        <b/>
        <vertAlign val="subscript"/>
        <sz val="8"/>
        <color indexed="12"/>
        <rFont val="Arial"/>
        <family val="2"/>
      </rPr>
      <t>4</t>
    </r>
    <r>
      <rPr>
        <b/>
        <sz val="8"/>
        <color indexed="12"/>
        <rFont val="Arial"/>
        <family val="2"/>
      </rPr>
      <t xml:space="preserve"> in NaNO</t>
    </r>
    <r>
      <rPr>
        <b/>
        <vertAlign val="subscript"/>
        <sz val="8"/>
        <color indexed="12"/>
        <rFont val="Arial"/>
        <family val="2"/>
      </rPr>
      <t>3</t>
    </r>
    <r>
      <rPr>
        <b/>
        <sz val="8"/>
        <color indexed="12"/>
        <rFont val="Arial"/>
        <family val="2"/>
      </rPr>
      <t xml:space="preserve"> 0,0100 M</t>
    </r>
  </si>
  <si>
    <r>
      <t>soluzione satura di KIO</t>
    </r>
    <r>
      <rPr>
        <b/>
        <vertAlign val="subscript"/>
        <sz val="8"/>
        <color indexed="12"/>
        <rFont val="Arial"/>
        <family val="2"/>
      </rPr>
      <t>4</t>
    </r>
    <r>
      <rPr>
        <b/>
        <sz val="8"/>
        <color indexed="12"/>
        <rFont val="Arial"/>
        <family val="2"/>
      </rPr>
      <t xml:space="preserve"> in NaNO</t>
    </r>
    <r>
      <rPr>
        <b/>
        <vertAlign val="subscript"/>
        <sz val="8"/>
        <color indexed="12"/>
        <rFont val="Arial"/>
        <family val="2"/>
      </rPr>
      <t>3</t>
    </r>
    <r>
      <rPr>
        <b/>
        <sz val="8"/>
        <color indexed="12"/>
        <rFont val="Arial"/>
        <family val="2"/>
      </rPr>
      <t xml:space="preserve"> 0,0200 M</t>
    </r>
  </si>
  <si>
    <r>
      <t>soluzione satura di KIO</t>
    </r>
    <r>
      <rPr>
        <b/>
        <vertAlign val="subscript"/>
        <sz val="8"/>
        <color indexed="12"/>
        <rFont val="Arial"/>
        <family val="2"/>
      </rPr>
      <t>4</t>
    </r>
    <r>
      <rPr>
        <b/>
        <sz val="8"/>
        <color indexed="12"/>
        <rFont val="Arial"/>
        <family val="2"/>
      </rPr>
      <t xml:space="preserve"> in NaNO</t>
    </r>
    <r>
      <rPr>
        <b/>
        <vertAlign val="subscript"/>
        <sz val="8"/>
        <color indexed="12"/>
        <rFont val="Arial"/>
        <family val="2"/>
      </rPr>
      <t>3</t>
    </r>
    <r>
      <rPr>
        <b/>
        <sz val="8"/>
        <color indexed="12"/>
        <rFont val="Arial"/>
        <family val="2"/>
      </rPr>
      <t xml:space="preserve"> 0,0500 M</t>
    </r>
  </si>
  <si>
    <r>
      <t>soluzione satura di KIO</t>
    </r>
    <r>
      <rPr>
        <b/>
        <vertAlign val="subscript"/>
        <sz val="8"/>
        <color indexed="12"/>
        <rFont val="Arial"/>
        <family val="2"/>
      </rPr>
      <t>4</t>
    </r>
    <r>
      <rPr>
        <b/>
        <sz val="8"/>
        <color indexed="12"/>
        <rFont val="Arial"/>
        <family val="2"/>
      </rPr>
      <t xml:space="preserve"> in NaNO</t>
    </r>
    <r>
      <rPr>
        <b/>
        <vertAlign val="subscript"/>
        <sz val="8"/>
        <color indexed="12"/>
        <rFont val="Arial"/>
        <family val="2"/>
      </rPr>
      <t>3</t>
    </r>
    <r>
      <rPr>
        <b/>
        <sz val="8"/>
        <color indexed="12"/>
        <rFont val="Arial"/>
        <family val="2"/>
      </rPr>
      <t xml:space="preserve"> 0,100 M</t>
    </r>
  </si>
  <si>
    <r>
      <t>soluzione satura di KIO</t>
    </r>
    <r>
      <rPr>
        <b/>
        <vertAlign val="subscript"/>
        <sz val="8"/>
        <color indexed="12"/>
        <rFont val="Arial"/>
        <family val="2"/>
      </rPr>
      <t>4</t>
    </r>
    <r>
      <rPr>
        <b/>
        <sz val="8"/>
        <color indexed="12"/>
        <rFont val="Arial"/>
        <family val="2"/>
      </rPr>
      <t xml:space="preserve"> in NaNO</t>
    </r>
    <r>
      <rPr>
        <b/>
        <vertAlign val="subscript"/>
        <sz val="8"/>
        <color indexed="12"/>
        <rFont val="Arial"/>
        <family val="2"/>
      </rPr>
      <t>3</t>
    </r>
    <r>
      <rPr>
        <b/>
        <sz val="8"/>
        <color indexed="12"/>
        <rFont val="Arial"/>
        <family val="2"/>
      </rPr>
      <t xml:space="preserve"> 0,200 M</t>
    </r>
  </si>
  <si>
    <r>
      <t>soluzione satura di KIO</t>
    </r>
    <r>
      <rPr>
        <b/>
        <vertAlign val="subscript"/>
        <sz val="8"/>
        <color indexed="10"/>
        <rFont val="Arial"/>
        <family val="2"/>
      </rPr>
      <t>4</t>
    </r>
    <r>
      <rPr>
        <b/>
        <sz val="8"/>
        <color indexed="10"/>
        <rFont val="Arial"/>
        <family val="2"/>
      </rPr>
      <t xml:space="preserve"> in KNO</t>
    </r>
    <r>
      <rPr>
        <b/>
        <vertAlign val="subscript"/>
        <sz val="8"/>
        <color indexed="10"/>
        <rFont val="Arial"/>
        <family val="2"/>
      </rPr>
      <t>3</t>
    </r>
    <r>
      <rPr>
        <b/>
        <sz val="8"/>
        <color indexed="10"/>
        <rFont val="Arial"/>
        <family val="2"/>
      </rPr>
      <t xml:space="preserve"> 0,00500 M</t>
    </r>
  </si>
  <si>
    <r>
      <t>soluzione satura di KIO</t>
    </r>
    <r>
      <rPr>
        <b/>
        <vertAlign val="subscript"/>
        <sz val="8"/>
        <color indexed="10"/>
        <rFont val="Arial"/>
        <family val="2"/>
      </rPr>
      <t>4</t>
    </r>
    <r>
      <rPr>
        <b/>
        <sz val="8"/>
        <color indexed="10"/>
        <rFont val="Arial"/>
        <family val="2"/>
      </rPr>
      <t xml:space="preserve"> in KNO</t>
    </r>
    <r>
      <rPr>
        <b/>
        <vertAlign val="subscript"/>
        <sz val="8"/>
        <color indexed="10"/>
        <rFont val="Arial"/>
        <family val="2"/>
      </rPr>
      <t>3</t>
    </r>
    <r>
      <rPr>
        <b/>
        <sz val="8"/>
        <color indexed="10"/>
        <rFont val="Arial"/>
        <family val="2"/>
      </rPr>
      <t xml:space="preserve"> 0,0100 M</t>
    </r>
  </si>
  <si>
    <r>
      <t>soluzione satura di KIO</t>
    </r>
    <r>
      <rPr>
        <b/>
        <vertAlign val="subscript"/>
        <sz val="8"/>
        <color indexed="10"/>
        <rFont val="Arial"/>
        <family val="2"/>
      </rPr>
      <t>4</t>
    </r>
    <r>
      <rPr>
        <b/>
        <sz val="8"/>
        <color indexed="10"/>
        <rFont val="Arial"/>
        <family val="2"/>
      </rPr>
      <t xml:space="preserve"> in KNO</t>
    </r>
    <r>
      <rPr>
        <b/>
        <vertAlign val="subscript"/>
        <sz val="8"/>
        <color indexed="10"/>
        <rFont val="Arial"/>
        <family val="2"/>
      </rPr>
      <t>3</t>
    </r>
    <r>
      <rPr>
        <b/>
        <sz val="8"/>
        <color indexed="10"/>
        <rFont val="Arial"/>
        <family val="2"/>
      </rPr>
      <t xml:space="preserve"> 0,0200 M</t>
    </r>
  </si>
  <si>
    <r>
      <t>soluzione satura di KIO</t>
    </r>
    <r>
      <rPr>
        <b/>
        <vertAlign val="subscript"/>
        <sz val="8"/>
        <color indexed="10"/>
        <rFont val="Arial"/>
        <family val="2"/>
      </rPr>
      <t>4</t>
    </r>
    <r>
      <rPr>
        <b/>
        <sz val="8"/>
        <color indexed="10"/>
        <rFont val="Arial"/>
        <family val="2"/>
      </rPr>
      <t xml:space="preserve"> in KNO</t>
    </r>
    <r>
      <rPr>
        <b/>
        <vertAlign val="subscript"/>
        <sz val="8"/>
        <color indexed="10"/>
        <rFont val="Arial"/>
        <family val="2"/>
      </rPr>
      <t>3</t>
    </r>
    <r>
      <rPr>
        <b/>
        <sz val="8"/>
        <color indexed="10"/>
        <rFont val="Arial"/>
        <family val="2"/>
      </rPr>
      <t xml:space="preserve"> 0,0500 M</t>
    </r>
  </si>
  <si>
    <r>
      <t>soluzione satura di KIO</t>
    </r>
    <r>
      <rPr>
        <b/>
        <vertAlign val="subscript"/>
        <sz val="8"/>
        <color indexed="10"/>
        <rFont val="Arial"/>
        <family val="2"/>
      </rPr>
      <t>4</t>
    </r>
    <r>
      <rPr>
        <b/>
        <sz val="8"/>
        <color indexed="10"/>
        <rFont val="Arial"/>
        <family val="2"/>
      </rPr>
      <t xml:space="preserve"> in KNO</t>
    </r>
    <r>
      <rPr>
        <b/>
        <vertAlign val="subscript"/>
        <sz val="8"/>
        <color indexed="10"/>
        <rFont val="Arial"/>
        <family val="2"/>
      </rPr>
      <t>3</t>
    </r>
    <r>
      <rPr>
        <b/>
        <sz val="8"/>
        <color indexed="10"/>
        <rFont val="Arial"/>
        <family val="2"/>
      </rPr>
      <t xml:space="preserve"> 0,100 M</t>
    </r>
  </si>
  <si>
    <r>
      <t>soluzione satura di KIO</t>
    </r>
    <r>
      <rPr>
        <b/>
        <vertAlign val="subscript"/>
        <sz val="8"/>
        <color indexed="10"/>
        <rFont val="Arial"/>
        <family val="2"/>
      </rPr>
      <t>4</t>
    </r>
    <r>
      <rPr>
        <b/>
        <sz val="8"/>
        <color indexed="10"/>
        <rFont val="Arial"/>
        <family val="2"/>
      </rPr>
      <t xml:space="preserve"> in KNO</t>
    </r>
    <r>
      <rPr>
        <b/>
        <vertAlign val="subscript"/>
        <sz val="8"/>
        <color indexed="10"/>
        <rFont val="Arial"/>
        <family val="2"/>
      </rPr>
      <t>3</t>
    </r>
    <r>
      <rPr>
        <b/>
        <sz val="8"/>
        <color indexed="10"/>
        <rFont val="Arial"/>
        <family val="2"/>
      </rPr>
      <t xml:space="preserve"> 0,200 M</t>
    </r>
  </si>
  <si>
    <r>
      <t xml:space="preserve">-log </t>
    </r>
    <r>
      <rPr>
        <b/>
        <sz val="10"/>
        <rFont val="Symbol"/>
        <family val="1"/>
      </rPr>
      <t>g</t>
    </r>
    <r>
      <rPr>
        <b/>
        <vertAlign val="subscript"/>
        <sz val="10"/>
        <rFont val="Calibri"/>
        <family val="2"/>
      </rPr>
      <t>±</t>
    </r>
  </si>
  <si>
    <t>COEFFICIENTE DI ATTIVITÀ</t>
  </si>
  <si>
    <r>
      <t>DETERMINAZIONE DELLA K</t>
    </r>
    <r>
      <rPr>
        <vertAlign val="subscript"/>
        <sz val="12"/>
        <color indexed="10"/>
        <rFont val="Arial Black"/>
        <family val="2"/>
      </rPr>
      <t xml:space="preserve">S </t>
    </r>
    <r>
      <rPr>
        <sz val="12"/>
        <color indexed="10"/>
        <rFont val="Arial Black"/>
        <family val="2"/>
      </rPr>
      <t>DI</t>
    </r>
    <r>
      <rPr>
        <vertAlign val="subscript"/>
        <sz val="12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KIO</t>
    </r>
    <r>
      <rPr>
        <vertAlign val="subscript"/>
        <sz val="12"/>
        <color indexed="10"/>
        <rFont val="Arial Black"/>
        <family val="2"/>
      </rPr>
      <t xml:space="preserve">4 </t>
    </r>
    <r>
      <rPr>
        <sz val="12"/>
        <color indexed="10"/>
        <rFont val="Arial Black"/>
        <family val="2"/>
      </rPr>
      <t xml:space="preserve">IN ELETTROLITA COMUNE   </t>
    </r>
  </si>
  <si>
    <r>
      <t xml:space="preserve"> </t>
    </r>
    <r>
      <rPr>
        <b/>
        <sz val="12"/>
        <color indexed="17"/>
        <rFont val="Symbol"/>
        <family val="1"/>
      </rPr>
      <t>g</t>
    </r>
    <r>
      <rPr>
        <b/>
        <vertAlign val="subscript"/>
        <sz val="12"/>
        <color indexed="17"/>
        <rFont val="Calibri"/>
        <family val="2"/>
      </rPr>
      <t>±</t>
    </r>
  </si>
  <si>
    <r>
      <t xml:space="preserve">Più la soluzione è diluita, minore è la forza ionica, quindi log 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tende a 0 e </t>
    </r>
    <r>
      <rPr>
        <sz val="10"/>
        <rFont val="Symbol"/>
        <family val="1"/>
      </rPr>
      <t>g</t>
    </r>
    <r>
      <rPr>
        <sz val="10"/>
        <rFont val="Arial"/>
        <family val="2"/>
      </rPr>
      <t xml:space="preserve"> tende a 1. In soluzione diluita, perciò, l'attività tende a coincidere con la concentrazione e la </t>
    </r>
    <r>
      <rPr>
        <b/>
        <sz val="10"/>
        <rFont val="Arial"/>
        <family val="2"/>
      </rPr>
      <t>costante di solubilità delle concentrazioni tende a comportarsi come una vera costante (K termodinamica).</t>
    </r>
  </si>
  <si>
    <r>
      <t>K</t>
    </r>
    <r>
      <rPr>
        <b/>
        <vertAlign val="subscript"/>
        <sz val="10"/>
        <color indexed="10"/>
        <rFont val="Arial"/>
        <family val="2"/>
      </rPr>
      <t xml:space="preserve">S </t>
    </r>
    <r>
      <rPr>
        <b/>
        <sz val="10"/>
        <color indexed="10"/>
        <rFont val="Arial"/>
        <family val="2"/>
      </rPr>
      <t>delle conc.     KIO</t>
    </r>
    <r>
      <rPr>
        <b/>
        <vertAlign val="subscript"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in KNO</t>
    </r>
    <r>
      <rPr>
        <b/>
        <vertAlign val="subscript"/>
        <sz val="10"/>
        <color indexed="10"/>
        <rFont val="Arial"/>
        <family val="2"/>
      </rPr>
      <t>3</t>
    </r>
  </si>
  <si>
    <r>
      <t>Molarità   NaNO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      </t>
    </r>
  </si>
  <si>
    <r>
      <t>[IO</t>
    </r>
    <r>
      <rPr>
        <b/>
        <vertAlign val="subscript"/>
        <sz val="10"/>
        <color indexed="10"/>
        <rFont val="Arial"/>
        <family val="2"/>
      </rPr>
      <t>4</t>
    </r>
    <r>
      <rPr>
        <b/>
        <vertAlign val="superscript"/>
        <sz val="10"/>
        <color indexed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]                                              </t>
    </r>
  </si>
  <si>
    <r>
      <t>moli   K</t>
    </r>
    <r>
      <rPr>
        <b/>
        <vertAlign val="superscript"/>
        <sz val="10"/>
        <rFont val="Arial"/>
        <family val="2"/>
      </rPr>
      <t xml:space="preserve">+ </t>
    </r>
    <r>
      <rPr>
        <b/>
        <sz val="10"/>
        <rFont val="Arial"/>
        <family val="2"/>
      </rPr>
      <t>dal KIO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       </t>
    </r>
  </si>
  <si>
    <r>
      <t>moli   K</t>
    </r>
    <r>
      <rPr>
        <b/>
        <vertAlign val="superscript"/>
        <sz val="10"/>
        <rFont val="Arial"/>
        <family val="2"/>
      </rPr>
      <t xml:space="preserve">+ </t>
    </r>
    <r>
      <rPr>
        <b/>
        <sz val="10"/>
        <rFont val="Arial"/>
        <family val="2"/>
      </rPr>
      <t>dal KNO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            </t>
    </r>
  </si>
  <si>
    <r>
      <t>[K</t>
    </r>
    <r>
      <rPr>
        <b/>
        <vertAlign val="superscript"/>
        <sz val="10"/>
        <rFont val="Arial"/>
        <family val="2"/>
      </rPr>
      <t xml:space="preserve">+ </t>
    </r>
    <r>
      <rPr>
        <b/>
        <sz val="10"/>
        <rFont val="Arial"/>
        <family val="2"/>
      </rPr>
      <t xml:space="preserve">] totale                           </t>
    </r>
  </si>
  <si>
    <r>
      <t>[NO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]              </t>
    </r>
  </si>
  <si>
    <r>
      <t>Soluzione satura di KIO</t>
    </r>
    <r>
      <rPr>
        <b/>
        <vertAlign val="subscript"/>
        <sz val="9"/>
        <color indexed="10"/>
        <rFont val="Arial"/>
        <family val="2"/>
      </rPr>
      <t>4</t>
    </r>
    <r>
      <rPr>
        <b/>
        <sz val="9"/>
        <color indexed="10"/>
        <rFont val="Arial"/>
        <family val="2"/>
      </rPr>
      <t xml:space="preserve"> in KNO</t>
    </r>
    <r>
      <rPr>
        <b/>
        <vertAlign val="subscript"/>
        <sz val="9"/>
        <color indexed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</si>
  <si>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</si>
  <si>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NaNO</t>
    </r>
    <r>
      <rPr>
        <b/>
        <vertAlign val="subscript"/>
        <sz val="10"/>
        <color indexed="12"/>
        <rFont val="Arial"/>
        <family val="2"/>
      </rPr>
      <t>3</t>
    </r>
  </si>
  <si>
    <r>
      <t>K</t>
    </r>
    <r>
      <rPr>
        <b/>
        <vertAlign val="subscript"/>
        <sz val="10"/>
        <color indexed="12"/>
        <rFont val="Arial"/>
        <family val="2"/>
      </rPr>
      <t xml:space="preserve">S </t>
    </r>
    <r>
      <rPr>
        <b/>
        <sz val="10"/>
        <color indexed="12"/>
        <rFont val="Arial"/>
        <family val="2"/>
      </rPr>
      <t>delle conc. dI KIO</t>
    </r>
    <r>
      <rPr>
        <b/>
        <vertAlign val="subscript"/>
        <sz val="10"/>
        <color indexed="12"/>
        <rFont val="Arial"/>
        <family val="2"/>
      </rPr>
      <t>4</t>
    </r>
    <r>
      <rPr>
        <b/>
        <sz val="10"/>
        <color indexed="12"/>
        <rFont val="Arial"/>
        <family val="2"/>
      </rPr>
      <t xml:space="preserve"> in NaNO</t>
    </r>
    <r>
      <rPr>
        <b/>
        <vertAlign val="subscript"/>
        <sz val="10"/>
        <color indexed="12"/>
        <rFont val="Arial"/>
        <family val="2"/>
      </rPr>
      <t>3</t>
    </r>
  </si>
  <si>
    <r>
      <t>K</t>
    </r>
    <r>
      <rPr>
        <b/>
        <vertAlign val="subscript"/>
        <sz val="10"/>
        <color indexed="10"/>
        <rFont val="Arial"/>
        <family val="2"/>
      </rPr>
      <t xml:space="preserve">S </t>
    </r>
    <r>
      <rPr>
        <b/>
        <sz val="10"/>
        <color indexed="10"/>
        <rFont val="Arial"/>
        <family val="2"/>
      </rPr>
      <t>delle conc. dI KIO</t>
    </r>
    <r>
      <rPr>
        <b/>
        <vertAlign val="subscript"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in KNO</t>
    </r>
    <r>
      <rPr>
        <b/>
        <vertAlign val="subscript"/>
        <sz val="10"/>
        <color indexed="10"/>
        <rFont val="Arial"/>
        <family val="2"/>
      </rPr>
      <t>4</t>
    </r>
  </si>
  <si>
    <r>
      <t>DETERMINAZIONE DELLA K</t>
    </r>
    <r>
      <rPr>
        <vertAlign val="subscript"/>
        <sz val="12"/>
        <rFont val="Arial Black"/>
        <family val="2"/>
      </rPr>
      <t>S</t>
    </r>
    <r>
      <rPr>
        <sz val="12"/>
        <rFont val="Arial Black"/>
        <family val="2"/>
      </rPr>
      <t xml:space="preserve"> DI KIO</t>
    </r>
    <r>
      <rPr>
        <vertAlign val="subscript"/>
        <sz val="12"/>
        <rFont val="Arial Black"/>
        <family val="2"/>
      </rPr>
      <t xml:space="preserve">4 </t>
    </r>
    <r>
      <rPr>
        <sz val="12"/>
        <rFont val="Arial Black"/>
        <family val="2"/>
      </rPr>
      <t xml:space="preserve">IN ELETTROLITA INERTE E COMUNE </t>
    </r>
  </si>
  <si>
    <r>
      <t>KNO</t>
    </r>
    <r>
      <rPr>
        <b/>
        <vertAlign val="subscript"/>
        <sz val="10"/>
        <color indexed="10"/>
        <rFont val="Arial"/>
        <family val="2"/>
      </rPr>
      <t>3</t>
    </r>
  </si>
  <si>
    <r>
      <t>A parità di concentrazione la forza ionica della soluzione in elettrolita inerte è maggiore di quella in elettrolita comune perché in soluzione è presente un maggior numero di ioni, gli Na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. </t>
    </r>
  </si>
  <si>
    <t>Questo significa che se la soluzione è sufficientemente diluita è possibile considerare nullo l'effetto dell'atmosfera ionica intorno a ciascun ione, cioè i singoli ioni si possono considerare del tutto indipendenti nel loro moto e nelle loro interazioni.</t>
  </si>
  <si>
    <r>
      <t>Di conseguenza le 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delle concentrazioni in elettrolita inerte sono maggiori di quelle in elettrolita comune. </t>
    </r>
  </si>
  <si>
    <r>
      <t>Estrapolando le due serie di dati a forza ionica nulla però i due valori di 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coincidono e rappresentano perciò la costante di solubilità termodinamica.</t>
    </r>
  </si>
  <si>
    <t>Si può allora concludere che in soluzione molto diluita la concentrazione coincide con l'attività e che il coefficiente di ripartizione coincide con 1, come è graficamente rappresentato nel foglio di lavoro successivo.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</si>
  <si>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</si>
  <si>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</si>
  <si>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</si>
  <si>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</si>
  <si>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</si>
  <si>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</si>
  <si>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</si>
  <si>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</si>
  <si>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</si>
  <si>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</si>
  <si>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</si>
  <si>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</si>
  <si>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log COEFFICIENTE DI ATTIVITÀ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</si>
</sst>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E+0"/>
    <numFmt numFmtId="171" formatCode="0.000"/>
    <numFmt numFmtId="172" formatCode="0.0000"/>
    <numFmt numFmtId="173" formatCode="#0.0E+0"/>
    <numFmt numFmtId="174" formatCode="0.00000"/>
    <numFmt numFmtId="175" formatCode="0.0"/>
    <numFmt numFmtId="176" formatCode="0.0E+00"/>
    <numFmt numFmtId="177" formatCode="0.000000"/>
    <numFmt numFmtId="178" formatCode="0.0000000"/>
    <numFmt numFmtId="179" formatCode="0.0E+0"/>
    <numFmt numFmtId="180" formatCode="0.000E+0"/>
  </numFmts>
  <fonts count="1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12"/>
      <name val="Arial"/>
      <family val="2"/>
    </font>
    <font>
      <sz val="18"/>
      <name val="Arial Black"/>
      <family val="2"/>
    </font>
    <font>
      <b/>
      <sz val="12"/>
      <color indexed="10"/>
      <name val="Arial"/>
      <family val="2"/>
    </font>
    <font>
      <b/>
      <vertAlign val="subscript"/>
      <sz val="12"/>
      <color indexed="12"/>
      <name val="Arial"/>
      <family val="2"/>
    </font>
    <font>
      <b/>
      <vertAlign val="subscript"/>
      <sz val="12"/>
      <color indexed="10"/>
      <name val="Arial"/>
      <family val="2"/>
    </font>
    <font>
      <sz val="16"/>
      <name val="Arial Black"/>
      <family val="2"/>
    </font>
    <font>
      <sz val="10"/>
      <color indexed="10"/>
      <name val="Calibri"/>
      <family val="2"/>
    </font>
    <font>
      <vertAlign val="superscript"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2"/>
      <name val="Arial Black"/>
      <family val="2"/>
    </font>
    <font>
      <vertAlign val="subscript"/>
      <sz val="12"/>
      <name val="Arial Black"/>
      <family val="2"/>
    </font>
    <font>
      <b/>
      <vertAlign val="subscript"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vertAlign val="subscript"/>
      <sz val="11"/>
      <color indexed="12"/>
      <name val="Calibri"/>
      <family val="2"/>
    </font>
    <font>
      <sz val="12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bscript"/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8"/>
      <name val="Calibri"/>
      <family val="2"/>
    </font>
    <font>
      <b/>
      <sz val="12"/>
      <color indexed="12"/>
      <name val="Calibri"/>
      <family val="2"/>
    </font>
    <font>
      <b/>
      <vertAlign val="subscript"/>
      <sz val="12"/>
      <color indexed="12"/>
      <name val="Calibri"/>
      <family val="2"/>
    </font>
    <font>
      <b/>
      <sz val="9"/>
      <color indexed="10"/>
      <name val="Arial"/>
      <family val="2"/>
    </font>
    <font>
      <b/>
      <vertAlign val="subscript"/>
      <sz val="8"/>
      <name val="Arial"/>
      <family val="2"/>
    </font>
    <font>
      <b/>
      <vertAlign val="subscript"/>
      <sz val="8"/>
      <color indexed="12"/>
      <name val="Arial"/>
      <family val="2"/>
    </font>
    <font>
      <b/>
      <sz val="8"/>
      <color indexed="10"/>
      <name val="Arial"/>
      <family val="2"/>
    </font>
    <font>
      <b/>
      <vertAlign val="subscript"/>
      <sz val="8"/>
      <color indexed="10"/>
      <name val="Arial"/>
      <family val="2"/>
    </font>
    <font>
      <b/>
      <sz val="10"/>
      <name val="Symbol"/>
      <family val="1"/>
    </font>
    <font>
      <b/>
      <vertAlign val="subscript"/>
      <sz val="10"/>
      <name val="Calibri"/>
      <family val="2"/>
    </font>
    <font>
      <sz val="12"/>
      <color indexed="10"/>
      <name val="Arial Black"/>
      <family val="2"/>
    </font>
    <font>
      <vertAlign val="subscript"/>
      <sz val="12"/>
      <color indexed="10"/>
      <name val="Arial Black"/>
      <family val="2"/>
    </font>
    <font>
      <b/>
      <sz val="10"/>
      <color indexed="17"/>
      <name val="Arial"/>
      <family val="2"/>
    </font>
    <font>
      <sz val="12"/>
      <color indexed="17"/>
      <name val="Arial Black"/>
      <family val="2"/>
    </font>
    <font>
      <b/>
      <sz val="12"/>
      <color indexed="17"/>
      <name val="Arial"/>
      <family val="2"/>
    </font>
    <font>
      <b/>
      <sz val="12"/>
      <color indexed="17"/>
      <name val="Symbol"/>
      <family val="1"/>
    </font>
    <font>
      <b/>
      <vertAlign val="subscript"/>
      <sz val="12"/>
      <color indexed="17"/>
      <name val="Calibri"/>
      <family val="2"/>
    </font>
    <font>
      <sz val="10"/>
      <name val="Symbol"/>
      <family val="1"/>
    </font>
    <font>
      <b/>
      <vertAlign val="superscript"/>
      <sz val="10"/>
      <color indexed="10"/>
      <name val="Arial"/>
      <family val="2"/>
    </font>
    <font>
      <sz val="8"/>
      <color indexed="10"/>
      <name val="Arial"/>
      <family val="2"/>
    </font>
    <font>
      <b/>
      <vertAlign val="subscript"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Calibri"/>
      <family val="2"/>
    </font>
    <font>
      <b/>
      <vertAlign val="subscript"/>
      <sz val="10.5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2"/>
      <color indexed="10"/>
      <name val="Calibri"/>
      <family val="2"/>
    </font>
    <font>
      <b/>
      <vertAlign val="subscript"/>
      <sz val="12"/>
      <color indexed="10"/>
      <name val="Calibri"/>
      <family val="2"/>
    </font>
    <font>
      <vertAlign val="subscript"/>
      <sz val="10"/>
      <name val="Arial"/>
      <family val="2"/>
    </font>
    <font>
      <b/>
      <sz val="10.5"/>
      <color indexed="8"/>
      <name val="Symbol"/>
      <family val="1"/>
    </font>
    <font>
      <b/>
      <sz val="10"/>
      <color indexed="8"/>
      <name val="Symbol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  <font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008000"/>
      <name val="Arial"/>
      <family val="2"/>
    </font>
    <font>
      <sz val="12"/>
      <color rgb="FF008000"/>
      <name val="Arial Black"/>
      <family val="2"/>
    </font>
    <font>
      <b/>
      <sz val="12"/>
      <color rgb="FF008000"/>
      <name val="Arial"/>
      <family val="2"/>
    </font>
    <font>
      <sz val="8"/>
      <color rgb="FFFF0000"/>
      <name val="Arial"/>
      <family val="2"/>
    </font>
    <font>
      <sz val="12"/>
      <color rgb="FF0000FF"/>
      <name val="Arial Black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1" applyNumberFormat="0" applyAlignment="0" applyProtection="0"/>
    <xf numFmtId="0" fontId="87" fillId="0" borderId="2" applyNumberFormat="0" applyFill="0" applyAlignment="0" applyProtection="0"/>
    <xf numFmtId="0" fontId="88" fillId="21" borderId="3" applyNumberFormat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9" borderId="0" applyNumberFormat="0" applyBorder="0" applyAlignment="0" applyProtection="0"/>
    <xf numFmtId="0" fontId="0" fillId="30" borderId="4" applyNumberFormat="0" applyFont="0" applyAlignment="0" applyProtection="0"/>
    <xf numFmtId="0" fontId="91" fillId="20" borderId="5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02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70" fontId="10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0" fillId="0" borderId="0" xfId="0" applyAlignment="1">
      <alignment/>
    </xf>
    <xf numFmtId="0" fontId="36" fillId="0" borderId="10" xfId="0" applyFont="1" applyBorder="1" applyAlignment="1">
      <alignment vertical="center"/>
    </xf>
    <xf numFmtId="175" fontId="37" fillId="0" borderId="10" xfId="0" applyNumberFormat="1" applyFont="1" applyBorder="1" applyAlignment="1" applyProtection="1">
      <alignment horizontal="center" vertical="center"/>
      <protection locked="0"/>
    </xf>
    <xf numFmtId="175" fontId="37" fillId="0" borderId="10" xfId="0" applyNumberFormat="1" applyFont="1" applyBorder="1" applyAlignment="1">
      <alignment horizontal="center" vertical="center"/>
    </xf>
    <xf numFmtId="171" fontId="38" fillId="0" borderId="13" xfId="0" applyNumberFormat="1" applyFont="1" applyFill="1" applyBorder="1" applyAlignment="1">
      <alignment horizontal="center" vertical="center"/>
    </xf>
    <xf numFmtId="170" fontId="38" fillId="0" borderId="10" xfId="0" applyNumberFormat="1" applyFont="1" applyFill="1" applyBorder="1" applyAlignment="1">
      <alignment horizontal="center" vertical="center"/>
    </xf>
    <xf numFmtId="170" fontId="36" fillId="0" borderId="10" xfId="0" applyNumberFormat="1" applyFont="1" applyFill="1" applyBorder="1" applyAlignment="1">
      <alignment horizontal="center" vertical="center"/>
    </xf>
    <xf numFmtId="170" fontId="36" fillId="33" borderId="10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171" fontId="36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textRotation="90"/>
    </xf>
    <xf numFmtId="0" fontId="1" fillId="34" borderId="14" xfId="0" applyFont="1" applyFill="1" applyBorder="1" applyAlignment="1">
      <alignment horizontal="center" vertical="center" textRotation="90"/>
    </xf>
    <xf numFmtId="0" fontId="1" fillId="34" borderId="12" xfId="0" applyFont="1" applyFill="1" applyBorder="1" applyAlignment="1">
      <alignment horizontal="center" vertical="center" textRotation="90"/>
    </xf>
    <xf numFmtId="0" fontId="40" fillId="0" borderId="1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10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01" fillId="0" borderId="16" xfId="0" applyNumberFormat="1" applyFont="1" applyBorder="1" applyAlignment="1">
      <alignment horizontal="center" vertical="center"/>
    </xf>
    <xf numFmtId="171" fontId="101" fillId="0" borderId="10" xfId="0" applyNumberFormat="1" applyFont="1" applyBorder="1" applyAlignment="1">
      <alignment horizontal="center" vertical="center"/>
    </xf>
    <xf numFmtId="170" fontId="101" fillId="0" borderId="10" xfId="0" applyNumberFormat="1" applyFont="1" applyBorder="1" applyAlignment="1">
      <alignment horizontal="center" vertical="center"/>
    </xf>
    <xf numFmtId="171" fontId="101" fillId="0" borderId="16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Continuous" vertical="center"/>
    </xf>
    <xf numFmtId="0" fontId="103" fillId="0" borderId="10" xfId="0" applyFont="1" applyBorder="1" applyAlignment="1">
      <alignment vertical="center"/>
    </xf>
    <xf numFmtId="174" fontId="103" fillId="0" borderId="10" xfId="0" applyNumberFormat="1" applyFont="1" applyBorder="1" applyAlignment="1">
      <alignment horizontal="center" vertical="center" wrapText="1"/>
    </xf>
    <xf numFmtId="175" fontId="38" fillId="0" borderId="10" xfId="0" applyNumberFormat="1" applyFont="1" applyFill="1" applyBorder="1" applyAlignment="1">
      <alignment horizontal="center" vertical="center"/>
    </xf>
    <xf numFmtId="171" fontId="38" fillId="0" borderId="10" xfId="0" applyNumberFormat="1" applyFont="1" applyFill="1" applyBorder="1" applyAlignment="1">
      <alignment horizontal="center" vertical="center"/>
    </xf>
    <xf numFmtId="170" fontId="103" fillId="0" borderId="10" xfId="0" applyNumberFormat="1" applyFont="1" applyFill="1" applyBorder="1" applyAlignment="1">
      <alignment horizontal="center" vertical="center"/>
    </xf>
    <xf numFmtId="170" fontId="38" fillId="0" borderId="10" xfId="0" applyNumberFormat="1" applyFont="1" applyBorder="1" applyAlignment="1">
      <alignment horizontal="center" vertical="center"/>
    </xf>
    <xf numFmtId="172" fontId="103" fillId="0" borderId="16" xfId="0" applyNumberFormat="1" applyFont="1" applyBorder="1" applyAlignment="1">
      <alignment horizontal="center" vertical="center"/>
    </xf>
    <xf numFmtId="172" fontId="103" fillId="0" borderId="10" xfId="0" applyNumberFormat="1" applyFont="1" applyBorder="1" applyAlignment="1">
      <alignment horizontal="center" vertical="center" wrapText="1"/>
    </xf>
    <xf numFmtId="171" fontId="103" fillId="0" borderId="10" xfId="0" applyNumberFormat="1" applyFont="1" applyBorder="1" applyAlignment="1">
      <alignment horizontal="center" vertical="center" wrapText="1"/>
    </xf>
    <xf numFmtId="171" fontId="103" fillId="0" borderId="16" xfId="0" applyNumberFormat="1" applyFont="1" applyBorder="1" applyAlignment="1">
      <alignment horizontal="center" vertical="center"/>
    </xf>
    <xf numFmtId="170" fontId="103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2" fontId="36" fillId="0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4" fillId="34" borderId="17" xfId="0" applyFont="1" applyFill="1" applyBorder="1" applyAlignment="1">
      <alignment horizontal="center" vertical="center" wrapText="1"/>
    </xf>
    <xf numFmtId="0" fontId="104" fillId="34" borderId="18" xfId="0" applyFont="1" applyFill="1" applyBorder="1" applyAlignment="1">
      <alignment horizontal="center" vertical="center" wrapText="1"/>
    </xf>
    <xf numFmtId="0" fontId="104" fillId="34" borderId="18" xfId="0" applyFont="1" applyFill="1" applyBorder="1" applyAlignment="1" quotePrefix="1">
      <alignment horizontal="center" vertical="center"/>
    </xf>
    <xf numFmtId="170" fontId="104" fillId="34" borderId="18" xfId="0" applyNumberFormat="1" applyFont="1" applyFill="1" applyBorder="1" applyAlignment="1">
      <alignment horizontal="center" vertical="center"/>
    </xf>
    <xf numFmtId="170" fontId="104" fillId="34" borderId="19" xfId="0" applyNumberFormat="1" applyFont="1" applyFill="1" applyBorder="1" applyAlignment="1">
      <alignment horizontal="center" vertical="center"/>
    </xf>
    <xf numFmtId="0" fontId="104" fillId="34" borderId="20" xfId="0" applyFont="1" applyFill="1" applyBorder="1" applyAlignment="1">
      <alignment horizontal="center" vertical="center" wrapText="1"/>
    </xf>
    <xf numFmtId="0" fontId="104" fillId="34" borderId="0" xfId="0" applyFont="1" applyFill="1" applyBorder="1" applyAlignment="1">
      <alignment horizontal="center" vertical="center" wrapText="1"/>
    </xf>
    <xf numFmtId="0" fontId="104" fillId="34" borderId="0" xfId="0" applyFont="1" applyFill="1" applyBorder="1" applyAlignment="1" quotePrefix="1">
      <alignment horizontal="center" vertical="center"/>
    </xf>
    <xf numFmtId="170" fontId="104" fillId="34" borderId="0" xfId="0" applyNumberFormat="1" applyFont="1" applyFill="1" applyBorder="1" applyAlignment="1">
      <alignment horizontal="center" vertical="center"/>
    </xf>
    <xf numFmtId="170" fontId="104" fillId="34" borderId="21" xfId="0" applyNumberFormat="1" applyFont="1" applyFill="1" applyBorder="1" applyAlignment="1">
      <alignment horizontal="center" vertical="center"/>
    </xf>
    <xf numFmtId="0" fontId="104" fillId="34" borderId="22" xfId="0" applyFont="1" applyFill="1" applyBorder="1" applyAlignment="1">
      <alignment horizontal="center" vertical="center" wrapText="1"/>
    </xf>
    <xf numFmtId="0" fontId="104" fillId="34" borderId="23" xfId="0" applyFont="1" applyFill="1" applyBorder="1" applyAlignment="1">
      <alignment horizontal="center" vertical="center" wrapText="1"/>
    </xf>
    <xf numFmtId="0" fontId="104" fillId="34" borderId="23" xfId="0" applyFont="1" applyFill="1" applyBorder="1" applyAlignment="1" quotePrefix="1">
      <alignment horizontal="center" vertical="center"/>
    </xf>
    <xf numFmtId="170" fontId="104" fillId="34" borderId="23" xfId="0" applyNumberFormat="1" applyFont="1" applyFill="1" applyBorder="1" applyAlignment="1">
      <alignment horizontal="center" vertical="center"/>
    </xf>
    <xf numFmtId="170" fontId="104" fillId="34" borderId="24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0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01" fillId="34" borderId="12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center" vertical="center"/>
    </xf>
    <xf numFmtId="171" fontId="101" fillId="34" borderId="10" xfId="0" applyNumberFormat="1" applyFont="1" applyFill="1" applyBorder="1" applyAlignment="1">
      <alignment horizontal="center" vertical="center"/>
    </xf>
    <xf numFmtId="170" fontId="101" fillId="34" borderId="10" xfId="0" applyNumberFormat="1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horizontal="left" vertical="center" wrapText="1"/>
    </xf>
    <xf numFmtId="172" fontId="36" fillId="0" borderId="16" xfId="0" applyNumberFormat="1" applyFont="1" applyBorder="1" applyAlignment="1">
      <alignment horizontal="center" vertical="center"/>
    </xf>
    <xf numFmtId="0" fontId="103" fillId="0" borderId="10" xfId="0" applyFont="1" applyBorder="1" applyAlignment="1">
      <alignment horizontal="left" vertical="center" wrapText="1"/>
    </xf>
    <xf numFmtId="0" fontId="107" fillId="33" borderId="10" xfId="0" applyFont="1" applyFill="1" applyBorder="1" applyAlignment="1">
      <alignment horizontal="right" vertical="center"/>
    </xf>
    <xf numFmtId="0" fontId="107" fillId="0" borderId="10" xfId="0" applyFont="1" applyBorder="1" applyAlignment="1">
      <alignment horizontal="left" vertical="center" wrapText="1"/>
    </xf>
    <xf numFmtId="171" fontId="36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1" fillId="0" borderId="11" xfId="0" applyFont="1" applyBorder="1" applyAlignment="1" quotePrefix="1">
      <alignment horizontal="center" vertical="center" wrapText="1"/>
    </xf>
    <xf numFmtId="0" fontId="12" fillId="0" borderId="0" xfId="0" applyFont="1" applyAlignment="1">
      <alignment/>
    </xf>
    <xf numFmtId="0" fontId="40" fillId="0" borderId="0" xfId="0" applyFont="1" applyAlignment="1">
      <alignment/>
    </xf>
    <xf numFmtId="171" fontId="108" fillId="0" borderId="10" xfId="0" applyNumberFormat="1" applyFont="1" applyFill="1" applyBorder="1" applyAlignment="1">
      <alignment horizontal="center" vertical="center"/>
    </xf>
    <xf numFmtId="0" fontId="109" fillId="0" borderId="15" xfId="0" applyFont="1" applyFill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 wrapText="1"/>
    </xf>
    <xf numFmtId="171" fontId="108" fillId="0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172" fontId="36" fillId="0" borderId="10" xfId="0" applyNumberFormat="1" applyFont="1" applyBorder="1" applyAlignment="1">
      <alignment horizontal="center" vertical="center"/>
    </xf>
    <xf numFmtId="172" fontId="36" fillId="33" borderId="10" xfId="0" applyNumberFormat="1" applyFont="1" applyFill="1" applyBorder="1" applyAlignment="1">
      <alignment horizontal="center" vertical="center"/>
    </xf>
    <xf numFmtId="174" fontId="107" fillId="0" borderId="10" xfId="0" applyNumberFormat="1" applyFont="1" applyBorder="1" applyAlignment="1">
      <alignment horizontal="center" vertical="center" wrapText="1"/>
    </xf>
    <xf numFmtId="170" fontId="107" fillId="0" borderId="10" xfId="0" applyNumberFormat="1" applyFont="1" applyFill="1" applyBorder="1" applyAlignment="1">
      <alignment horizontal="center" vertical="center"/>
    </xf>
    <xf numFmtId="170" fontId="107" fillId="0" borderId="10" xfId="0" applyNumberFormat="1" applyFont="1" applyBorder="1" applyAlignment="1">
      <alignment horizontal="center" vertical="center"/>
    </xf>
    <xf numFmtId="170" fontId="107" fillId="33" borderId="10" xfId="0" applyNumberFormat="1" applyFont="1" applyFill="1" applyBorder="1" applyAlignment="1">
      <alignment horizontal="center" vertical="center"/>
    </xf>
    <xf numFmtId="172" fontId="107" fillId="0" borderId="10" xfId="0" applyNumberFormat="1" applyFont="1" applyBorder="1" applyAlignment="1">
      <alignment horizontal="center" vertical="center" wrapText="1"/>
    </xf>
    <xf numFmtId="171" fontId="107" fillId="0" borderId="10" xfId="0" applyNumberFormat="1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textRotation="90" wrapText="1"/>
    </xf>
    <xf numFmtId="0" fontId="102" fillId="0" borderId="13" xfId="0" applyFont="1" applyBorder="1" applyAlignment="1">
      <alignment horizontal="center" vertical="center"/>
    </xf>
    <xf numFmtId="172" fontId="102" fillId="0" borderId="16" xfId="0" applyNumberFormat="1" applyFont="1" applyBorder="1" applyAlignment="1">
      <alignment horizontal="center" vertical="center"/>
    </xf>
    <xf numFmtId="171" fontId="102" fillId="0" borderId="16" xfId="0" applyNumberFormat="1" applyFont="1" applyBorder="1" applyAlignment="1">
      <alignment horizontal="center" vertical="center"/>
    </xf>
    <xf numFmtId="0" fontId="111" fillId="33" borderId="10" xfId="0" applyFont="1" applyFill="1" applyBorder="1" applyAlignment="1">
      <alignment horizontal="right" vertical="center"/>
    </xf>
    <xf numFmtId="0" fontId="102" fillId="34" borderId="11" xfId="0" applyFont="1" applyFill="1" applyBorder="1" applyAlignment="1">
      <alignment horizontal="center" vertical="center" wrapText="1"/>
    </xf>
    <xf numFmtId="0" fontId="102" fillId="34" borderId="12" xfId="0" applyFont="1" applyFill="1" applyBorder="1" applyAlignment="1">
      <alignment horizontal="center" vertical="center" wrapText="1"/>
    </xf>
    <xf numFmtId="171" fontId="102" fillId="34" borderId="10" xfId="0" applyNumberFormat="1" applyFont="1" applyFill="1" applyBorder="1" applyAlignment="1">
      <alignment horizontal="center" vertical="center"/>
    </xf>
    <xf numFmtId="170" fontId="102" fillId="34" borderId="10" xfId="0" applyNumberFormat="1" applyFont="1" applyFill="1" applyBorder="1" applyAlignment="1">
      <alignment horizontal="center" vertical="center"/>
    </xf>
    <xf numFmtId="0" fontId="112" fillId="0" borderId="15" xfId="0" applyFont="1" applyFill="1" applyBorder="1" applyAlignment="1">
      <alignment horizontal="center" vertical="center" wrapText="1"/>
    </xf>
    <xf numFmtId="0" fontId="113" fillId="34" borderId="10" xfId="0" applyFont="1" applyFill="1" applyBorder="1" applyAlignment="1">
      <alignment horizontal="center" vertical="center" textRotation="90"/>
    </xf>
    <xf numFmtId="0" fontId="114" fillId="34" borderId="25" xfId="0" applyFont="1" applyFill="1" applyBorder="1" applyAlignment="1">
      <alignment horizontal="center" vertical="center" wrapText="1"/>
    </xf>
    <xf numFmtId="0" fontId="114" fillId="34" borderId="26" xfId="0" applyFont="1" applyFill="1" applyBorder="1" applyAlignment="1">
      <alignment horizontal="center" vertical="center" wrapText="1"/>
    </xf>
    <xf numFmtId="0" fontId="114" fillId="34" borderId="26" xfId="0" applyFont="1" applyFill="1" applyBorder="1" applyAlignment="1" quotePrefix="1">
      <alignment horizontal="center" vertical="center"/>
    </xf>
    <xf numFmtId="170" fontId="114" fillId="34" borderId="26" xfId="0" applyNumberFormat="1" applyFont="1" applyFill="1" applyBorder="1" applyAlignment="1">
      <alignment horizontal="center" vertical="center"/>
    </xf>
    <xf numFmtId="170" fontId="114" fillId="34" borderId="27" xfId="0" applyNumberFormat="1" applyFont="1" applyFill="1" applyBorder="1" applyAlignment="1">
      <alignment horizontal="center" vertical="center"/>
    </xf>
    <xf numFmtId="0" fontId="114" fillId="34" borderId="28" xfId="0" applyFont="1" applyFill="1" applyBorder="1" applyAlignment="1">
      <alignment horizontal="center" vertical="center" wrapText="1"/>
    </xf>
    <xf numFmtId="0" fontId="114" fillId="34" borderId="0" xfId="0" applyFont="1" applyFill="1" applyBorder="1" applyAlignment="1">
      <alignment horizontal="center" vertical="center" wrapText="1"/>
    </xf>
    <xf numFmtId="0" fontId="114" fillId="34" borderId="0" xfId="0" applyFont="1" applyFill="1" applyBorder="1" applyAlignment="1" quotePrefix="1">
      <alignment horizontal="center" vertical="center"/>
    </xf>
    <xf numFmtId="170" fontId="114" fillId="34" borderId="0" xfId="0" applyNumberFormat="1" applyFont="1" applyFill="1" applyBorder="1" applyAlignment="1">
      <alignment horizontal="center" vertical="center"/>
    </xf>
    <xf numFmtId="170" fontId="114" fillId="34" borderId="29" xfId="0" applyNumberFormat="1" applyFont="1" applyFill="1" applyBorder="1" applyAlignment="1">
      <alignment horizontal="center" vertical="center"/>
    </xf>
    <xf numFmtId="0" fontId="114" fillId="34" borderId="30" xfId="0" applyFont="1" applyFill="1" applyBorder="1" applyAlignment="1">
      <alignment horizontal="center" vertical="center" wrapText="1"/>
    </xf>
    <xf numFmtId="0" fontId="114" fillId="34" borderId="31" xfId="0" applyFont="1" applyFill="1" applyBorder="1" applyAlignment="1">
      <alignment horizontal="center" vertical="center" wrapText="1"/>
    </xf>
    <xf numFmtId="0" fontId="114" fillId="34" borderId="31" xfId="0" applyFont="1" applyFill="1" applyBorder="1" applyAlignment="1" quotePrefix="1">
      <alignment horizontal="center" vertical="center"/>
    </xf>
    <xf numFmtId="170" fontId="114" fillId="34" borderId="31" xfId="0" applyNumberFormat="1" applyFont="1" applyFill="1" applyBorder="1" applyAlignment="1">
      <alignment horizontal="center" vertical="center"/>
    </xf>
    <xf numFmtId="170" fontId="114" fillId="34" borderId="32" xfId="0" applyNumberFormat="1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 textRotation="90"/>
    </xf>
    <xf numFmtId="0" fontId="101" fillId="0" borderId="14" xfId="0" applyFont="1" applyBorder="1" applyAlignment="1">
      <alignment horizontal="center" vertical="center" textRotation="90"/>
    </xf>
    <xf numFmtId="0" fontId="101" fillId="0" borderId="12" xfId="0" applyFont="1" applyBorder="1" applyAlignment="1">
      <alignment horizontal="center" vertical="center" textRotation="90"/>
    </xf>
    <xf numFmtId="171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0" fillId="0" borderId="33" xfId="0" applyNumberFormat="1" applyFont="1" applyFill="1" applyBorder="1" applyAlignment="1">
      <alignment horizontal="center" vertical="center"/>
    </xf>
    <xf numFmtId="171" fontId="102" fillId="33" borderId="10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/>
    </xf>
    <xf numFmtId="172" fontId="107" fillId="33" borderId="10" xfId="0" applyNumberFormat="1" applyFont="1" applyFill="1" applyBorder="1" applyAlignment="1">
      <alignment horizontal="center" vertical="center"/>
    </xf>
    <xf numFmtId="171" fontId="107" fillId="33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textRotation="90"/>
    </xf>
    <xf numFmtId="0" fontId="102" fillId="0" borderId="14" xfId="0" applyFont="1" applyBorder="1" applyAlignment="1">
      <alignment horizontal="center" vertical="center" textRotation="90"/>
    </xf>
    <xf numFmtId="0" fontId="102" fillId="0" borderId="12" xfId="0" applyFont="1" applyBorder="1" applyAlignment="1">
      <alignment horizontal="center" vertical="center" textRotation="90"/>
    </xf>
    <xf numFmtId="0" fontId="0" fillId="0" borderId="0" xfId="0" applyFont="1" applyAlignment="1">
      <alignment vertical="center" wrapText="1"/>
    </xf>
    <xf numFmtId="0" fontId="115" fillId="0" borderId="1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" fillId="0" borderId="3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36" fillId="0" borderId="10" xfId="0" applyFont="1" applyBorder="1" applyAlignment="1">
      <alignment horizontal="right" vertical="center"/>
    </xf>
    <xf numFmtId="172" fontId="108" fillId="0" borderId="10" xfId="0" applyNumberFormat="1" applyFont="1" applyFill="1" applyBorder="1" applyAlignment="1">
      <alignment horizontal="center" vertical="center"/>
    </xf>
    <xf numFmtId="174" fontId="10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K</a:t>
            </a:r>
            <a:r>
              <a:rPr lang="en-US" cap="none" sz="1200" b="1" i="0" u="none" baseline="-25000">
                <a:solidFill>
                  <a:srgbClr val="0000FF"/>
                </a:solidFill>
              </a:rPr>
              <a:t>S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di KIO</a:t>
            </a:r>
            <a:r>
              <a:rPr lang="en-US" cap="none" sz="1200" b="1" i="0" u="none" baseline="-25000">
                <a:solidFill>
                  <a:srgbClr val="0000FF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in soluzione satura di NaNO</a:t>
            </a:r>
            <a:r>
              <a:rPr lang="en-US" cap="none" sz="1200" b="1" i="0" u="none" baseline="-25000">
                <a:solidFill>
                  <a:srgbClr val="0000FF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-0.004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06775"/>
          <c:w val="0.9065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backward val="0.15000000000000002"/>
            <c:dispEq val="0"/>
            <c:dispRSqr val="0"/>
          </c:trendline>
          <c:xVal>
            <c:numRef>
              <c:f>'Ks in NaNO3'!$O$5:$O$10</c:f>
              <c:numCache/>
            </c:numRef>
          </c:xVal>
          <c:yVal>
            <c:numRef>
              <c:f>'Ks in NaNO3'!$P$5:$P$10</c:f>
              <c:numCache/>
            </c:numRef>
          </c:yVal>
          <c:smooth val="0"/>
        </c:ser>
        <c:axId val="19367211"/>
        <c:axId val="40087172"/>
      </c:scatterChart>
      <c:valAx>
        <c:axId val="19367211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radice quadrata FORZA IONICA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7172"/>
        <c:crosses val="autoZero"/>
        <c:crossBetween val="midCat"/>
        <c:dispUnits/>
        <c:majorUnit val="0.05"/>
        <c:minorUnit val="0.010000000000000002"/>
      </c:valAx>
      <c:valAx>
        <c:axId val="40087172"/>
        <c:scaling>
          <c:orientation val="minMax"/>
          <c:max val="0.0005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K</a:t>
                </a:r>
                <a:r>
                  <a:rPr lang="en-US" cap="none" sz="1050" b="1" i="0" u="none" baseline="-25000">
                    <a:solidFill>
                      <a:srgbClr val="000000"/>
                    </a:solidFill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E+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67211"/>
        <c:crosses val="autoZero"/>
        <c:crossBetween val="midCat"/>
        <c:dispUnits/>
        <c:majorUnit val="5.0000000000000016E-05"/>
        <c:minorUnit val="1.0000000000000003E-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K</a:t>
            </a:r>
            <a:r>
              <a:rPr lang="en-US" cap="none" sz="1200" b="1" i="0" u="none" baseline="-25000">
                <a:solidFill>
                  <a:srgbClr val="FF0000"/>
                </a:solidFill>
              </a:rPr>
              <a:t>S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 di KIO</a:t>
            </a:r>
            <a:r>
              <a:rPr lang="en-US" cap="none" sz="1200" b="1" i="0" u="none" baseline="-25000">
                <a:solidFill>
                  <a:srgbClr val="FF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 in soluzione satura di KNO</a:t>
            </a:r>
            <a:r>
              <a:rPr lang="en-US" cap="none" sz="1200" b="1" i="0" u="none" baseline="-25000">
                <a:solidFill>
                  <a:srgbClr val="FF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-0.004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068"/>
          <c:w val="0.908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'Ks in KNO3'!$O$5:$O$10</c:f>
              <c:numCache/>
            </c:numRef>
          </c:xVal>
          <c:yVal>
            <c:numRef>
              <c:f>'Ks in KNO3'!#REF!</c:f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backward val="0.1500000000000000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808080"/>
                  </a:solidFill>
                </a:ln>
              </c:spPr>
            </c:trendlineLbl>
          </c:trendline>
          <c:xVal>
            <c:numRef>
              <c:f>'Ks in KNO3'!$O$5:$O$10</c:f>
              <c:numCache/>
            </c:numRef>
          </c:xVal>
          <c:yVal>
            <c:numRef>
              <c:f>'Ks in KNO3'!#REF!</c:f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backward val="0.15000000000000002"/>
            <c:dispEq val="0"/>
            <c:dispRSqr val="0"/>
          </c:trendline>
          <c:xVal>
            <c:numRef>
              <c:f>'Ks in KNO3'!$O$5:$O$10</c:f>
              <c:numCache/>
            </c:numRef>
          </c:xVal>
          <c:yVal>
            <c:numRef>
              <c:f>'Ks in KNO3'!$P$5:$P$10</c:f>
              <c:numCache/>
            </c:numRef>
          </c:yVal>
          <c:smooth val="0"/>
        </c:ser>
        <c:axId val="25240229"/>
        <c:axId val="25835470"/>
      </c:scatterChart>
      <c:valAx>
        <c:axId val="25240229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radice quadrata FORZA IONICA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35470"/>
        <c:crosses val="autoZero"/>
        <c:crossBetween val="midCat"/>
        <c:dispUnits/>
        <c:majorUnit val="0.05"/>
        <c:minorUnit val="0.010000000000000002"/>
      </c:valAx>
      <c:valAx>
        <c:axId val="25835470"/>
        <c:scaling>
          <c:orientation val="minMax"/>
          <c:max val="0.00050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E+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40229"/>
        <c:crosses val="autoZero"/>
        <c:crossBetween val="midCat"/>
        <c:dispUnits/>
        <c:majorUnit val="5.0000000000000016E-05"/>
        <c:minorUnit val="1.0000000000000003E-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-0.00525"/>
          <c:w val="0.90875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backward val="0.15000000000000002"/>
            <c:dispEq val="0"/>
            <c:dispRSqr val="0"/>
          </c:trendline>
          <c:xVal>
            <c:numRef>
              <c:f>'Ks vera'!$E$6:$E$17</c:f>
              <c:numCache/>
            </c:numRef>
          </c:xVal>
          <c:yVal>
            <c:numRef>
              <c:f>'Ks vera'!$G$6:$G$17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backward val="0.15000000000000002"/>
            <c:dispEq val="0"/>
            <c:dispRSqr val="0"/>
          </c:trendline>
          <c:xVal>
            <c:numRef>
              <c:f>'Ks vera'!$E$6:$E$17</c:f>
              <c:numCache/>
            </c:numRef>
          </c:xVal>
          <c:yVal>
            <c:numRef>
              <c:f>'Ks vera'!$H$6:$H$17</c:f>
              <c:numCache/>
            </c:numRef>
          </c:yVal>
          <c:smooth val="0"/>
        </c:ser>
        <c:axId val="31192639"/>
        <c:axId val="12298296"/>
      </c:scatterChart>
      <c:valAx>
        <c:axId val="31192639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radice quadrata FORZA IONICA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98296"/>
        <c:crosses val="autoZero"/>
        <c:crossBetween val="midCat"/>
        <c:dispUnits/>
        <c:majorUnit val="0.05"/>
        <c:minorUnit val="0.010000000000000002"/>
      </c:valAx>
      <c:valAx>
        <c:axId val="12298296"/>
        <c:scaling>
          <c:orientation val="minMax"/>
          <c:max val="0.0008000000000000001"/>
          <c:min val="0.0001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2639"/>
        <c:crosses val="autoZero"/>
        <c:crossBetween val="midCat"/>
        <c:dispUnits/>
        <c:majorUnit val="5.0000000000000016E-05"/>
        <c:minorUnit val="1.0000000000000003E-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61"/>
          <c:w val="0.893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339933"/>
                </a:solidFill>
              </a:ln>
            </c:spPr>
          </c:marker>
          <c:trendline>
            <c:spPr>
              <a:ln w="3175">
                <a:solidFill>
                  <a:srgbClr val="008000"/>
                </a:solidFill>
              </a:ln>
            </c:spPr>
            <c:trendlineType val="linear"/>
            <c:backward val="0.15000000000000002"/>
            <c:dispEq val="0"/>
            <c:dispRSqr val="0"/>
          </c:trendline>
          <c:xVal>
            <c:numRef>
              <c:f>'log coeff. attività'!$C$4:$C$16</c:f>
              <c:numCache/>
            </c:numRef>
          </c:xVal>
          <c:yVal>
            <c:numRef>
              <c:f>'log coeff. attività'!$D$4:$D$16</c:f>
              <c:numCache/>
            </c:numRef>
          </c:yVal>
          <c:smooth val="0"/>
        </c:ser>
        <c:axId val="43575801"/>
        <c:axId val="56637890"/>
      </c:scatterChart>
      <c:valAx>
        <c:axId val="43575801"/>
        <c:scaling>
          <c:orientation val="minMax"/>
          <c:max val="0.25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radice quadrata FORZA IONICA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37890"/>
        <c:crosses val="autoZero"/>
        <c:crossBetween val="midCat"/>
        <c:dispUnits/>
        <c:majorUnit val="0.05"/>
        <c:minorUnit val="0.005000000000000001"/>
      </c:valAx>
      <c:valAx>
        <c:axId val="56637890"/>
        <c:scaling>
          <c:orientation val="maxMin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-log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g</a:t>
                </a:r>
                <a:r>
                  <a:rPr lang="en-US" cap="none" sz="1050" b="1" i="0" u="none" baseline="-25000">
                    <a:solidFill>
                      <a:srgbClr val="000000"/>
                    </a:solidFill>
                  </a:rPr>
                  <a:t>±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5801"/>
        <c:crosses val="autoZero"/>
        <c:crossBetween val="midCat"/>
        <c:dispUnits/>
        <c:majorUnit val="0.05"/>
        <c:min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-0.00575"/>
          <c:w val="0.89825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8000"/>
                </a:solidFill>
              </a:ln>
            </c:spPr>
            <c:trendlineType val="linear"/>
            <c:backward val="0.5"/>
            <c:dispEq val="0"/>
            <c:dispRSqr val="0"/>
          </c:trendline>
          <c:xVal>
            <c:numRef>
              <c:f>'coeff. attività'!$C$4:$C$16</c:f>
              <c:numCache/>
            </c:numRef>
          </c:xVal>
          <c:yVal>
            <c:numRef>
              <c:f>'coeff. attività'!$D$4:$D$16</c:f>
              <c:numCache/>
            </c:numRef>
          </c:yVal>
          <c:smooth val="0"/>
        </c:ser>
        <c:axId val="39978963"/>
        <c:axId val="24266348"/>
      </c:scatterChart>
      <c:valAx>
        <c:axId val="39978963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radice quadrata FORZA IONICA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6348"/>
        <c:crosses val="autoZero"/>
        <c:crossBetween val="midCat"/>
        <c:dispUnits/>
        <c:majorUnit val="0.05"/>
        <c:minorUnit val="0.005000000000000001"/>
      </c:valAx>
      <c:valAx>
        <c:axId val="24266348"/>
        <c:scaling>
          <c:orientation val="minMax"/>
          <c:max val="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±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8963"/>
        <c:crosses val="autoZero"/>
        <c:crossBetween val="midCat"/>
        <c:dispUnits/>
        <c:majorUnit val="0.1"/>
        <c:minorUnit val="0.01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104775</xdr:rowOff>
    </xdr:from>
    <xdr:to>
      <xdr:col>10</xdr:col>
      <xdr:colOff>352425</xdr:colOff>
      <xdr:row>32</xdr:row>
      <xdr:rowOff>19050</xdr:rowOff>
    </xdr:to>
    <xdr:graphicFrame>
      <xdr:nvGraphicFramePr>
        <xdr:cNvPr id="1" name="Grafico 4"/>
        <xdr:cNvGraphicFramePr/>
      </xdr:nvGraphicFramePr>
      <xdr:xfrm>
        <a:off x="104775" y="2628900"/>
        <a:ext cx="4324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133350</xdr:rowOff>
    </xdr:from>
    <xdr:to>
      <xdr:col>10</xdr:col>
      <xdr:colOff>371475</xdr:colOff>
      <xdr:row>32</xdr:row>
      <xdr:rowOff>57150</xdr:rowOff>
    </xdr:to>
    <xdr:graphicFrame>
      <xdr:nvGraphicFramePr>
        <xdr:cNvPr id="1" name="Grafico 3"/>
        <xdr:cNvGraphicFramePr/>
      </xdr:nvGraphicFramePr>
      <xdr:xfrm>
        <a:off x="123825" y="265747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0.57175</cdr:x>
      <cdr:y>0.2755</cdr:y>
    </cdr:from>
    <cdr:to>
      <cdr:x>0.84475</cdr:x>
      <cdr:y>0.42075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466975" y="1190625"/>
          <a:ext cx="11811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1" i="0" u="none" baseline="-25000">
              <a:solidFill>
                <a:srgbClr val="FF0000"/>
              </a:solidFill>
              <a:latin typeface="Calibri"/>
              <a:ea typeface="Calibri"/>
              <a:cs typeface="Calibri"/>
            </a:rPr>
            <a:t>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 KIO</a:t>
          </a:r>
          <a:r>
            <a:rPr lang="en-US" cap="none" sz="1100" b="1" i="0" u="none" baseline="-2500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in soluzione satura di KNO</a:t>
          </a:r>
          <a:r>
            <a:rPr lang="en-US" cap="none" sz="1100" b="1" i="0" u="none" baseline="-2500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  <cdr:relSizeAnchor xmlns:cdr="http://schemas.openxmlformats.org/drawingml/2006/chartDrawing">
    <cdr:from>
      <cdr:x>0.67775</cdr:x>
      <cdr:y>0.577</cdr:y>
    </cdr:from>
    <cdr:to>
      <cdr:x>0.951</cdr:x>
      <cdr:y>0.72225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2924175" y="2486025"/>
          <a:ext cx="11811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1" i="0" u="none" baseline="-25000">
              <a:solidFill>
                <a:srgbClr val="0000FF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di KIO</a:t>
          </a:r>
          <a:r>
            <a:rPr lang="en-US" cap="none" sz="1100" b="1" i="0" u="none" baseline="-25000">
              <a:solidFill>
                <a:srgbClr val="0000FF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in soluzione satura di NaNO</a:t>
          </a:r>
          <a:r>
            <a:rPr lang="en-US" cap="none" sz="1100" b="1" i="0" u="none" baseline="-2500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0</xdr:rowOff>
    </xdr:from>
    <xdr:to>
      <xdr:col>15</xdr:col>
      <xdr:colOff>142875</xdr:colOff>
      <xdr:row>16</xdr:row>
      <xdr:rowOff>200025</xdr:rowOff>
    </xdr:to>
    <xdr:graphicFrame>
      <xdr:nvGraphicFramePr>
        <xdr:cNvPr id="1" name="Grafico 2"/>
        <xdr:cNvGraphicFramePr/>
      </xdr:nvGraphicFramePr>
      <xdr:xfrm>
        <a:off x="3838575" y="94297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0</xdr:rowOff>
    </xdr:from>
    <xdr:to>
      <xdr:col>10</xdr:col>
      <xdr:colOff>457200</xdr:colOff>
      <xdr:row>14</xdr:row>
      <xdr:rowOff>19050</xdr:rowOff>
    </xdr:to>
    <xdr:graphicFrame>
      <xdr:nvGraphicFramePr>
        <xdr:cNvPr id="1" name="Grafico 2"/>
        <xdr:cNvGraphicFramePr/>
      </xdr:nvGraphicFramePr>
      <xdr:xfrm>
        <a:off x="3162300" y="762000"/>
        <a:ext cx="3962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0</xdr:rowOff>
    </xdr:from>
    <xdr:to>
      <xdr:col>10</xdr:col>
      <xdr:colOff>419100</xdr:colOff>
      <xdr:row>14</xdr:row>
      <xdr:rowOff>19050</xdr:rowOff>
    </xdr:to>
    <xdr:graphicFrame>
      <xdr:nvGraphicFramePr>
        <xdr:cNvPr id="1" name="Grafico 2"/>
        <xdr:cNvGraphicFramePr/>
      </xdr:nvGraphicFramePr>
      <xdr:xfrm>
        <a:off x="3028950" y="762000"/>
        <a:ext cx="3962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2" width="3.7109375" style="0" customWidth="1"/>
    <col min="3" max="10" width="6.7109375" style="0" customWidth="1"/>
    <col min="11" max="12" width="10.7109375" style="0" customWidth="1"/>
  </cols>
  <sheetData>
    <row r="1" spans="1:12" ht="39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7" customFormat="1" ht="19.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49.5" customHeight="1">
      <c r="A3" s="33" t="s">
        <v>17</v>
      </c>
      <c r="B3" s="12" t="s">
        <v>20</v>
      </c>
      <c r="C3" s="25" t="s">
        <v>10</v>
      </c>
      <c r="D3" s="25" t="s">
        <v>11</v>
      </c>
      <c r="E3" s="25" t="s">
        <v>12</v>
      </c>
      <c r="F3" s="25" t="s">
        <v>13</v>
      </c>
      <c r="G3" s="25" t="s">
        <v>21</v>
      </c>
      <c r="H3" s="25" t="s">
        <v>14</v>
      </c>
      <c r="I3" s="25" t="s">
        <v>22</v>
      </c>
      <c r="J3" s="25" t="s">
        <v>15</v>
      </c>
      <c r="K3" s="62" t="s">
        <v>31</v>
      </c>
      <c r="L3" s="28" t="s">
        <v>18</v>
      </c>
    </row>
    <row r="4" spans="1:12" s="14" customFormat="1" ht="15.75" customHeight="1">
      <c r="A4" s="34"/>
      <c r="B4" s="13"/>
      <c r="C4" s="11" t="s">
        <v>7</v>
      </c>
      <c r="D4" s="11" t="s">
        <v>7</v>
      </c>
      <c r="E4" s="27" t="s">
        <v>8</v>
      </c>
      <c r="F4" s="11" t="s">
        <v>9</v>
      </c>
      <c r="G4" s="11" t="s">
        <v>9</v>
      </c>
      <c r="H4" s="27" t="s">
        <v>8</v>
      </c>
      <c r="I4" s="11" t="s">
        <v>9</v>
      </c>
      <c r="J4" s="27" t="s">
        <v>8</v>
      </c>
      <c r="K4" s="27" t="s">
        <v>8</v>
      </c>
      <c r="L4" s="29"/>
    </row>
    <row r="5" spans="1:12" ht="15.75" customHeight="1">
      <c r="A5" s="34"/>
      <c r="B5" s="173" t="s">
        <v>77</v>
      </c>
      <c r="C5" s="16">
        <v>20</v>
      </c>
      <c r="D5" s="17">
        <v>33.3</v>
      </c>
      <c r="E5" s="18">
        <v>0.1</v>
      </c>
      <c r="F5" s="19">
        <f aca="true" t="shared" si="0" ref="F5:F10">E5*D5/1000</f>
        <v>0.00333</v>
      </c>
      <c r="G5" s="19">
        <f aca="true" t="shared" si="1" ref="G5:G10">F5/8</f>
        <v>0.00041625</v>
      </c>
      <c r="H5" s="20">
        <f aca="true" t="shared" si="2" ref="H5:H16">G5*1000/C5</f>
        <v>0.0208125</v>
      </c>
      <c r="I5" s="19">
        <f aca="true" t="shared" si="3" ref="I5:I16">G5</f>
        <v>0.00041625</v>
      </c>
      <c r="J5" s="20">
        <f aca="true" t="shared" si="4" ref="J5:J16">H5</f>
        <v>0.0208125</v>
      </c>
      <c r="K5" s="86">
        <f>+(H5+J5)/2</f>
        <v>0.0208125</v>
      </c>
      <c r="L5" s="40">
        <f aca="true" t="shared" si="5" ref="L5:L16">+H5*J5</f>
        <v>0.00043316015625000006</v>
      </c>
    </row>
    <row r="6" spans="1:12" ht="15.75" customHeight="1">
      <c r="A6" s="34"/>
      <c r="B6" s="173" t="s">
        <v>78</v>
      </c>
      <c r="C6" s="16">
        <v>20</v>
      </c>
      <c r="D6" s="17">
        <v>33.3</v>
      </c>
      <c r="E6" s="18">
        <v>0.1</v>
      </c>
      <c r="F6" s="19">
        <f t="shared" si="0"/>
        <v>0.00333</v>
      </c>
      <c r="G6" s="19">
        <f t="shared" si="1"/>
        <v>0.00041625</v>
      </c>
      <c r="H6" s="20">
        <f t="shared" si="2"/>
        <v>0.0208125</v>
      </c>
      <c r="I6" s="19">
        <f t="shared" si="3"/>
        <v>0.00041625</v>
      </c>
      <c r="J6" s="20">
        <f t="shared" si="4"/>
        <v>0.0208125</v>
      </c>
      <c r="K6" s="86">
        <f aca="true" t="shared" si="6" ref="K6:K16">+(H6+J6)/2</f>
        <v>0.0208125</v>
      </c>
      <c r="L6" s="40">
        <f t="shared" si="5"/>
        <v>0.00043316015625000006</v>
      </c>
    </row>
    <row r="7" spans="1:12" ht="15.75" customHeight="1">
      <c r="A7" s="34"/>
      <c r="B7" s="173" t="s">
        <v>79</v>
      </c>
      <c r="C7" s="16">
        <v>20</v>
      </c>
      <c r="D7" s="17">
        <v>33.4</v>
      </c>
      <c r="E7" s="18">
        <v>0.1</v>
      </c>
      <c r="F7" s="19">
        <f t="shared" si="0"/>
        <v>0.0033399999999999997</v>
      </c>
      <c r="G7" s="19">
        <f t="shared" si="1"/>
        <v>0.00041749999999999996</v>
      </c>
      <c r="H7" s="20">
        <f t="shared" si="2"/>
        <v>0.020874999999999998</v>
      </c>
      <c r="I7" s="19">
        <f t="shared" si="3"/>
        <v>0.00041749999999999996</v>
      </c>
      <c r="J7" s="20">
        <f t="shared" si="4"/>
        <v>0.020874999999999998</v>
      </c>
      <c r="K7" s="86">
        <f t="shared" si="6"/>
        <v>0.020874999999999998</v>
      </c>
      <c r="L7" s="40">
        <f t="shared" si="5"/>
        <v>0.0004357656249999999</v>
      </c>
    </row>
    <row r="8" spans="1:12" ht="15.75" customHeight="1">
      <c r="A8" s="34"/>
      <c r="B8" s="173" t="s">
        <v>80</v>
      </c>
      <c r="C8" s="16">
        <v>20</v>
      </c>
      <c r="D8" s="17">
        <v>33.9</v>
      </c>
      <c r="E8" s="18">
        <v>0.1</v>
      </c>
      <c r="F8" s="19">
        <f t="shared" si="0"/>
        <v>0.0033900000000000002</v>
      </c>
      <c r="G8" s="19">
        <f t="shared" si="1"/>
        <v>0.00042375000000000003</v>
      </c>
      <c r="H8" s="20">
        <f t="shared" si="2"/>
        <v>0.0211875</v>
      </c>
      <c r="I8" s="19">
        <f t="shared" si="3"/>
        <v>0.00042375000000000003</v>
      </c>
      <c r="J8" s="20">
        <f t="shared" si="4"/>
        <v>0.0211875</v>
      </c>
      <c r="K8" s="86">
        <f t="shared" si="6"/>
        <v>0.0211875</v>
      </c>
      <c r="L8" s="40">
        <f t="shared" si="5"/>
        <v>0.00044891015625000004</v>
      </c>
    </row>
    <row r="9" spans="1:12" ht="15.75" customHeight="1">
      <c r="A9" s="34"/>
      <c r="B9" s="173" t="s">
        <v>81</v>
      </c>
      <c r="C9" s="16">
        <v>20</v>
      </c>
      <c r="D9" s="17">
        <v>33.9</v>
      </c>
      <c r="E9" s="18">
        <v>0.1</v>
      </c>
      <c r="F9" s="19">
        <f t="shared" si="0"/>
        <v>0.0033900000000000002</v>
      </c>
      <c r="G9" s="19">
        <f t="shared" si="1"/>
        <v>0.00042375000000000003</v>
      </c>
      <c r="H9" s="20">
        <f t="shared" si="2"/>
        <v>0.0211875</v>
      </c>
      <c r="I9" s="19">
        <f t="shared" si="3"/>
        <v>0.00042375000000000003</v>
      </c>
      <c r="J9" s="20">
        <f t="shared" si="4"/>
        <v>0.0211875</v>
      </c>
      <c r="K9" s="86">
        <f t="shared" si="6"/>
        <v>0.0211875</v>
      </c>
      <c r="L9" s="40">
        <f t="shared" si="5"/>
        <v>0.00044891015625000004</v>
      </c>
    </row>
    <row r="10" spans="1:12" ht="15.75" customHeight="1">
      <c r="A10" s="34"/>
      <c r="B10" s="173" t="s">
        <v>82</v>
      </c>
      <c r="C10" s="16">
        <v>20</v>
      </c>
      <c r="D10" s="17">
        <v>33.4</v>
      </c>
      <c r="E10" s="18">
        <v>0.1</v>
      </c>
      <c r="F10" s="19">
        <f t="shared" si="0"/>
        <v>0.0033399999999999997</v>
      </c>
      <c r="G10" s="19">
        <f t="shared" si="1"/>
        <v>0.00041749999999999996</v>
      </c>
      <c r="H10" s="20">
        <f t="shared" si="2"/>
        <v>0.020874999999999998</v>
      </c>
      <c r="I10" s="19">
        <f t="shared" si="3"/>
        <v>0.00041749999999999996</v>
      </c>
      <c r="J10" s="20">
        <f t="shared" si="4"/>
        <v>0.020874999999999998</v>
      </c>
      <c r="K10" s="86">
        <f t="shared" si="6"/>
        <v>0.020874999999999998</v>
      </c>
      <c r="L10" s="40">
        <f t="shared" si="5"/>
        <v>0.0004357656249999999</v>
      </c>
    </row>
    <row r="11" spans="1:12" ht="15.75" customHeight="1">
      <c r="A11" s="34"/>
      <c r="B11" s="173" t="s">
        <v>83</v>
      </c>
      <c r="C11" s="16">
        <v>20</v>
      </c>
      <c r="D11" s="17">
        <v>33.9</v>
      </c>
      <c r="E11" s="18">
        <v>0.1</v>
      </c>
      <c r="F11" s="19">
        <f aca="true" t="shared" si="7" ref="F11:F16">E11*D11/1000</f>
        <v>0.0033900000000000002</v>
      </c>
      <c r="G11" s="19">
        <f aca="true" t="shared" si="8" ref="G11:G16">F11/8</f>
        <v>0.00042375000000000003</v>
      </c>
      <c r="H11" s="20">
        <f t="shared" si="2"/>
        <v>0.0211875</v>
      </c>
      <c r="I11" s="19">
        <f t="shared" si="3"/>
        <v>0.00042375000000000003</v>
      </c>
      <c r="J11" s="20">
        <f t="shared" si="4"/>
        <v>0.0211875</v>
      </c>
      <c r="K11" s="86">
        <f t="shared" si="6"/>
        <v>0.0211875</v>
      </c>
      <c r="L11" s="40">
        <f t="shared" si="5"/>
        <v>0.00044891015625000004</v>
      </c>
    </row>
    <row r="12" spans="1:12" ht="15.75" customHeight="1">
      <c r="A12" s="34"/>
      <c r="B12" s="173" t="s">
        <v>84</v>
      </c>
      <c r="C12" s="16">
        <v>20</v>
      </c>
      <c r="D12" s="17">
        <v>33.8</v>
      </c>
      <c r="E12" s="18">
        <v>0.1</v>
      </c>
      <c r="F12" s="19">
        <f t="shared" si="7"/>
        <v>0.0033799999999999998</v>
      </c>
      <c r="G12" s="19">
        <f t="shared" si="8"/>
        <v>0.00042249999999999997</v>
      </c>
      <c r="H12" s="20">
        <f t="shared" si="2"/>
        <v>0.021124999999999998</v>
      </c>
      <c r="I12" s="19">
        <f t="shared" si="3"/>
        <v>0.00042249999999999997</v>
      </c>
      <c r="J12" s="20">
        <f t="shared" si="4"/>
        <v>0.021124999999999998</v>
      </c>
      <c r="K12" s="86">
        <f t="shared" si="6"/>
        <v>0.021124999999999998</v>
      </c>
      <c r="L12" s="40">
        <f t="shared" si="5"/>
        <v>0.00044626562499999994</v>
      </c>
    </row>
    <row r="13" spans="1:12" ht="15.75" customHeight="1">
      <c r="A13" s="34"/>
      <c r="B13" s="173" t="s">
        <v>85</v>
      </c>
      <c r="C13" s="16">
        <v>20</v>
      </c>
      <c r="D13" s="17">
        <v>33.3</v>
      </c>
      <c r="E13" s="18">
        <v>0.1</v>
      </c>
      <c r="F13" s="19">
        <f t="shared" si="7"/>
        <v>0.00333</v>
      </c>
      <c r="G13" s="19">
        <f t="shared" si="8"/>
        <v>0.00041625</v>
      </c>
      <c r="H13" s="20">
        <f t="shared" si="2"/>
        <v>0.0208125</v>
      </c>
      <c r="I13" s="19">
        <f t="shared" si="3"/>
        <v>0.00041625</v>
      </c>
      <c r="J13" s="20">
        <f t="shared" si="4"/>
        <v>0.0208125</v>
      </c>
      <c r="K13" s="86">
        <f t="shared" si="6"/>
        <v>0.0208125</v>
      </c>
      <c r="L13" s="40">
        <f t="shared" si="5"/>
        <v>0.00043316015625000006</v>
      </c>
    </row>
    <row r="14" spans="1:12" ht="15.75" customHeight="1">
      <c r="A14" s="34"/>
      <c r="B14" s="173" t="s">
        <v>86</v>
      </c>
      <c r="C14" s="16">
        <v>20</v>
      </c>
      <c r="D14" s="17">
        <v>33.8</v>
      </c>
      <c r="E14" s="18">
        <v>0.1</v>
      </c>
      <c r="F14" s="19">
        <f t="shared" si="7"/>
        <v>0.0033799999999999998</v>
      </c>
      <c r="G14" s="19">
        <f t="shared" si="8"/>
        <v>0.00042249999999999997</v>
      </c>
      <c r="H14" s="20">
        <f t="shared" si="2"/>
        <v>0.021124999999999998</v>
      </c>
      <c r="I14" s="19">
        <f t="shared" si="3"/>
        <v>0.00042249999999999997</v>
      </c>
      <c r="J14" s="20">
        <f t="shared" si="4"/>
        <v>0.021124999999999998</v>
      </c>
      <c r="K14" s="86">
        <f t="shared" si="6"/>
        <v>0.021124999999999998</v>
      </c>
      <c r="L14" s="40">
        <f t="shared" si="5"/>
        <v>0.00044626562499999994</v>
      </c>
    </row>
    <row r="15" spans="1:12" ht="15.75" customHeight="1">
      <c r="A15" s="34"/>
      <c r="B15" s="173" t="s">
        <v>87</v>
      </c>
      <c r="C15" s="16">
        <v>20</v>
      </c>
      <c r="D15" s="17">
        <v>33.7</v>
      </c>
      <c r="E15" s="18">
        <v>0.1</v>
      </c>
      <c r="F15" s="19">
        <f t="shared" si="7"/>
        <v>0.0033700000000000006</v>
      </c>
      <c r="G15" s="19">
        <f t="shared" si="8"/>
        <v>0.0004212500000000001</v>
      </c>
      <c r="H15" s="20">
        <f t="shared" si="2"/>
        <v>0.021062500000000005</v>
      </c>
      <c r="I15" s="19">
        <f t="shared" si="3"/>
        <v>0.0004212500000000001</v>
      </c>
      <c r="J15" s="20">
        <f t="shared" si="4"/>
        <v>0.021062500000000005</v>
      </c>
      <c r="K15" s="86">
        <f t="shared" si="6"/>
        <v>0.021062500000000005</v>
      </c>
      <c r="L15" s="40">
        <f t="shared" si="5"/>
        <v>0.00044362890625000023</v>
      </c>
    </row>
    <row r="16" spans="1:12" ht="15.75" customHeight="1">
      <c r="A16" s="35"/>
      <c r="B16" s="173" t="s">
        <v>88</v>
      </c>
      <c r="C16" s="16">
        <v>20</v>
      </c>
      <c r="D16" s="17">
        <v>33.5</v>
      </c>
      <c r="E16" s="18">
        <v>0.1</v>
      </c>
      <c r="F16" s="19">
        <f t="shared" si="7"/>
        <v>0.00335</v>
      </c>
      <c r="G16" s="19">
        <f t="shared" si="8"/>
        <v>0.00041875</v>
      </c>
      <c r="H16" s="20">
        <f t="shared" si="2"/>
        <v>0.0209375</v>
      </c>
      <c r="I16" s="19">
        <f t="shared" si="3"/>
        <v>0.00041875</v>
      </c>
      <c r="J16" s="20">
        <f t="shared" si="4"/>
        <v>0.0209375</v>
      </c>
      <c r="K16" s="86">
        <f t="shared" si="6"/>
        <v>0.0209375</v>
      </c>
      <c r="L16" s="40">
        <f t="shared" si="5"/>
        <v>0.0004383789062500001</v>
      </c>
    </row>
    <row r="17" spans="1:12" ht="15.75" customHeight="1">
      <c r="A17" s="2"/>
      <c r="B17" s="22"/>
      <c r="C17" s="22"/>
      <c r="D17" s="22"/>
      <c r="E17" s="22"/>
      <c r="F17" s="37" t="s">
        <v>24</v>
      </c>
      <c r="G17" s="37"/>
      <c r="H17" s="37"/>
      <c r="I17" s="37"/>
      <c r="J17" s="37"/>
      <c r="K17" s="64">
        <f>+AVERAGE(K5:K16)</f>
        <v>0.021000000000000005</v>
      </c>
      <c r="L17" s="41">
        <f>+AVERAGE(L5:L16)</f>
        <v>0.0004410234375</v>
      </c>
    </row>
    <row r="18" spans="1:12" ht="15.75" customHeight="1">
      <c r="A18" s="2"/>
      <c r="B18" s="22"/>
      <c r="C18" s="22"/>
      <c r="D18" s="22"/>
      <c r="E18" s="22"/>
      <c r="F18" s="37" t="s">
        <v>25</v>
      </c>
      <c r="G18" s="37"/>
      <c r="H18" s="37"/>
      <c r="I18" s="37"/>
      <c r="J18" s="37"/>
      <c r="K18" s="21">
        <f>+STDEV(K5:K16)</f>
        <v>0.0001599005372667081</v>
      </c>
      <c r="L18" s="21">
        <f>+STDEV(L5:L16)</f>
        <v>6.715834958275093E-06</v>
      </c>
    </row>
    <row r="19" spans="1:12" ht="15.75" customHeight="1">
      <c r="A19" s="2"/>
      <c r="B19" s="22"/>
      <c r="C19" s="22"/>
      <c r="D19" s="22"/>
      <c r="E19" s="22"/>
      <c r="F19" s="37" t="s">
        <v>26</v>
      </c>
      <c r="G19" s="37"/>
      <c r="H19" s="37"/>
      <c r="I19" s="37"/>
      <c r="J19" s="37"/>
      <c r="K19" s="23">
        <f>TINV(0.05,COUNTA(K5:K16)-1)</f>
        <v>2.200985158721842</v>
      </c>
      <c r="L19" s="23">
        <f>TINV(0.05,COUNTA(L5:L16)-1)</f>
        <v>2.200985158721842</v>
      </c>
    </row>
    <row r="20" spans="1:12" ht="15.75" customHeight="1">
      <c r="A20" s="2"/>
      <c r="B20" s="22"/>
      <c r="C20" s="22"/>
      <c r="D20" s="22"/>
      <c r="E20" s="22"/>
      <c r="F20" s="37" t="s">
        <v>27</v>
      </c>
      <c r="G20" s="37"/>
      <c r="H20" s="37"/>
      <c r="I20" s="37"/>
      <c r="J20" s="37"/>
      <c r="K20" s="21">
        <f>+K19*K18</f>
        <v>0.0003519387093956734</v>
      </c>
      <c r="L20" s="21">
        <f>+L19*L18</f>
        <v>1.4781453071588801E-05</v>
      </c>
    </row>
    <row r="21" spans="1:12" ht="15.75" customHeight="1">
      <c r="A21" s="2"/>
      <c r="B21" s="22"/>
      <c r="C21" s="22"/>
      <c r="D21" s="22"/>
      <c r="E21" s="22"/>
      <c r="F21" s="37" t="s">
        <v>28</v>
      </c>
      <c r="G21" s="37"/>
      <c r="H21" s="37"/>
      <c r="I21" s="37"/>
      <c r="J21" s="37"/>
      <c r="K21" s="63">
        <f>+K17-K20</f>
        <v>0.02064806129060433</v>
      </c>
      <c r="L21" s="21">
        <f>+L17-L20</f>
        <v>0.0004262419844284112</v>
      </c>
    </row>
    <row r="22" spans="2:12" ht="15.75" customHeight="1">
      <c r="B22" s="24"/>
      <c r="C22" s="24"/>
      <c r="D22" s="24"/>
      <c r="E22" s="24"/>
      <c r="F22" s="39" t="s">
        <v>29</v>
      </c>
      <c r="G22" s="39"/>
      <c r="H22" s="39"/>
      <c r="I22" s="39"/>
      <c r="J22" s="39"/>
      <c r="K22" s="63">
        <f>+K17+K20</f>
        <v>0.02135193870939568</v>
      </c>
      <c r="L22" s="21">
        <f>+L17+L20</f>
        <v>0.00045580489057158883</v>
      </c>
    </row>
  </sheetData>
  <sheetProtection/>
  <mergeCells count="11">
    <mergeCell ref="F18:J18"/>
    <mergeCell ref="F19:J19"/>
    <mergeCell ref="F20:J20"/>
    <mergeCell ref="F21:J21"/>
    <mergeCell ref="F22:J22"/>
    <mergeCell ref="A3:A16"/>
    <mergeCell ref="L3:L4"/>
    <mergeCell ref="A2:L2"/>
    <mergeCell ref="A1:L1"/>
    <mergeCell ref="B3:B4"/>
    <mergeCell ref="F17:J17"/>
  </mergeCells>
  <printOptions headings="1" horizontalCentered="1"/>
  <pageMargins left="0" right="0" top="0" bottom="0" header="0.5118110236220472" footer="0.5118110236220472"/>
  <pageSetup fitToHeight="1" fitToWidth="1" horizontalDpi="300" verticalDpi="300" orientation="landscape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2" width="3.7109375" style="0" customWidth="1"/>
    <col min="3" max="13" width="6.7109375" style="0" customWidth="1"/>
    <col min="14" max="16" width="10.7109375" style="0" customWidth="1"/>
  </cols>
  <sheetData>
    <row r="1" spans="1:16" ht="19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8" customFormat="1" ht="19.5" customHeight="1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45" customFormat="1" ht="49.5" customHeight="1">
      <c r="A3" s="89" t="s">
        <v>39</v>
      </c>
      <c r="B3" s="42"/>
      <c r="C3" s="43" t="s">
        <v>38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21</v>
      </c>
      <c r="I3" s="43" t="s">
        <v>32</v>
      </c>
      <c r="J3" s="25" t="s">
        <v>33</v>
      </c>
      <c r="K3" s="25" t="s">
        <v>34</v>
      </c>
      <c r="L3" s="25" t="s">
        <v>35</v>
      </c>
      <c r="M3" s="25" t="s">
        <v>36</v>
      </c>
      <c r="N3" s="44" t="s">
        <v>37</v>
      </c>
      <c r="O3" s="81" t="s">
        <v>1</v>
      </c>
      <c r="P3" s="82" t="s">
        <v>68</v>
      </c>
    </row>
    <row r="4" spans="1:16" s="24" customFormat="1" ht="15.75" customHeight="1">
      <c r="A4" s="89"/>
      <c r="B4" s="50"/>
      <c r="C4" s="65" t="s">
        <v>8</v>
      </c>
      <c r="D4" s="11" t="s">
        <v>7</v>
      </c>
      <c r="E4" s="11" t="s">
        <v>7</v>
      </c>
      <c r="F4" s="27" t="s">
        <v>8</v>
      </c>
      <c r="G4" s="11" t="s">
        <v>9</v>
      </c>
      <c r="H4" s="11" t="s">
        <v>9</v>
      </c>
      <c r="I4" s="65" t="s">
        <v>8</v>
      </c>
      <c r="J4" s="11" t="s">
        <v>9</v>
      </c>
      <c r="K4" s="27" t="s">
        <v>8</v>
      </c>
      <c r="L4" s="27" t="s">
        <v>8</v>
      </c>
      <c r="M4" s="27" t="s">
        <v>8</v>
      </c>
      <c r="N4" s="27" t="s">
        <v>8</v>
      </c>
      <c r="O4" s="83"/>
      <c r="P4" s="84"/>
    </row>
    <row r="5" spans="1:17" s="24" customFormat="1" ht="15.75" customHeight="1">
      <c r="A5" s="89"/>
      <c r="B5" s="51">
        <v>1</v>
      </c>
      <c r="C5" s="52">
        <v>0.005</v>
      </c>
      <c r="D5" s="53">
        <v>20</v>
      </c>
      <c r="E5" s="53">
        <v>28.5</v>
      </c>
      <c r="F5" s="54">
        <v>0.1</v>
      </c>
      <c r="G5" s="19">
        <f aca="true" t="shared" si="0" ref="G5:G10">F5*E5/1000</f>
        <v>0.00285</v>
      </c>
      <c r="H5" s="19">
        <f aca="true" t="shared" si="1" ref="H5:H10">G5/8</f>
        <v>0.00035625</v>
      </c>
      <c r="I5" s="55">
        <f aca="true" t="shared" si="2" ref="I5:I10">H5*1000/D5</f>
        <v>0.017812500000000002</v>
      </c>
      <c r="J5" s="19">
        <f aca="true" t="shared" si="3" ref="J5:K10">H5</f>
        <v>0.00035625</v>
      </c>
      <c r="K5" s="55">
        <f>I5</f>
        <v>0.017812500000000002</v>
      </c>
      <c r="L5" s="56">
        <v>0.005</v>
      </c>
      <c r="M5" s="56">
        <f aca="true" t="shared" si="4" ref="M5:M10">L5</f>
        <v>0.005</v>
      </c>
      <c r="N5" s="46">
        <f aca="true" t="shared" si="5" ref="N5:N10">(I5+K5+L5+M5)/2</f>
        <v>0.0228125</v>
      </c>
      <c r="O5" s="87">
        <f aca="true" t="shared" si="6" ref="O5:O10">SQRT(N5)</f>
        <v>0.15103807466993216</v>
      </c>
      <c r="P5" s="88">
        <f aca="true" t="shared" si="7" ref="P5:P10">+I5*K5</f>
        <v>0.0003172851562500001</v>
      </c>
      <c r="Q5" s="38"/>
    </row>
    <row r="6" spans="1:17" s="24" customFormat="1" ht="15.75" customHeight="1">
      <c r="A6" s="89"/>
      <c r="B6" s="51">
        <v>3</v>
      </c>
      <c r="C6" s="58">
        <v>0.01</v>
      </c>
      <c r="D6" s="53">
        <v>20</v>
      </c>
      <c r="E6" s="53">
        <v>28</v>
      </c>
      <c r="F6" s="54">
        <v>0.1</v>
      </c>
      <c r="G6" s="19">
        <f t="shared" si="0"/>
        <v>0.0028000000000000004</v>
      </c>
      <c r="H6" s="19">
        <f t="shared" si="1"/>
        <v>0.00035000000000000005</v>
      </c>
      <c r="I6" s="55">
        <f t="shared" si="2"/>
        <v>0.0175</v>
      </c>
      <c r="J6" s="19">
        <f t="shared" si="3"/>
        <v>0.00035000000000000005</v>
      </c>
      <c r="K6" s="55">
        <f t="shared" si="3"/>
        <v>0.0175</v>
      </c>
      <c r="L6" s="56">
        <v>0.01</v>
      </c>
      <c r="M6" s="56">
        <f t="shared" si="4"/>
        <v>0.01</v>
      </c>
      <c r="N6" s="46">
        <f t="shared" si="5"/>
        <v>0.027500000000000004</v>
      </c>
      <c r="O6" s="87">
        <f t="shared" si="6"/>
        <v>0.16583123951777</v>
      </c>
      <c r="P6" s="88">
        <f t="shared" si="7"/>
        <v>0.00030625000000000004</v>
      </c>
      <c r="Q6" s="38"/>
    </row>
    <row r="7" spans="1:17" s="24" customFormat="1" ht="15.75" customHeight="1">
      <c r="A7" s="89"/>
      <c r="B7" s="51">
        <v>4</v>
      </c>
      <c r="C7" s="58">
        <v>0.02</v>
      </c>
      <c r="D7" s="53">
        <v>20</v>
      </c>
      <c r="E7" s="53">
        <v>27.8</v>
      </c>
      <c r="F7" s="54">
        <v>0.1</v>
      </c>
      <c r="G7" s="19">
        <f t="shared" si="0"/>
        <v>0.0027800000000000004</v>
      </c>
      <c r="H7" s="19">
        <f t="shared" si="1"/>
        <v>0.00034750000000000004</v>
      </c>
      <c r="I7" s="55">
        <f t="shared" si="2"/>
        <v>0.017375</v>
      </c>
      <c r="J7" s="19">
        <f t="shared" si="3"/>
        <v>0.00034750000000000004</v>
      </c>
      <c r="K7" s="55">
        <f t="shared" si="3"/>
        <v>0.017375</v>
      </c>
      <c r="L7" s="56">
        <v>0.02</v>
      </c>
      <c r="M7" s="56">
        <f t="shared" si="4"/>
        <v>0.02</v>
      </c>
      <c r="N7" s="46">
        <f t="shared" si="5"/>
        <v>0.037375000000000005</v>
      </c>
      <c r="O7" s="87">
        <f t="shared" si="6"/>
        <v>0.19332614929181205</v>
      </c>
      <c r="P7" s="88">
        <f t="shared" si="7"/>
        <v>0.0003018906250000001</v>
      </c>
      <c r="Q7" s="38"/>
    </row>
    <row r="8" spans="1:17" s="24" customFormat="1" ht="15.75" customHeight="1">
      <c r="A8" s="89"/>
      <c r="B8" s="51">
        <v>5</v>
      </c>
      <c r="C8" s="58">
        <v>0.05</v>
      </c>
      <c r="D8" s="53">
        <v>20</v>
      </c>
      <c r="E8" s="53">
        <v>29.4</v>
      </c>
      <c r="F8" s="54">
        <v>0.1</v>
      </c>
      <c r="G8" s="19">
        <f t="shared" si="0"/>
        <v>0.00294</v>
      </c>
      <c r="H8" s="19">
        <f t="shared" si="1"/>
        <v>0.0003675</v>
      </c>
      <c r="I8" s="55">
        <f t="shared" si="2"/>
        <v>0.018375</v>
      </c>
      <c r="J8" s="19">
        <f t="shared" si="3"/>
        <v>0.0003675</v>
      </c>
      <c r="K8" s="55">
        <f t="shared" si="3"/>
        <v>0.018375</v>
      </c>
      <c r="L8" s="56">
        <v>0.05</v>
      </c>
      <c r="M8" s="56">
        <f t="shared" si="4"/>
        <v>0.05</v>
      </c>
      <c r="N8" s="46">
        <f t="shared" si="5"/>
        <v>0.06837499999999999</v>
      </c>
      <c r="O8" s="87">
        <f t="shared" si="6"/>
        <v>0.26148613729985765</v>
      </c>
      <c r="P8" s="88">
        <f t="shared" si="7"/>
        <v>0.00033764062499999994</v>
      </c>
      <c r="Q8" s="38"/>
    </row>
    <row r="9" spans="1:17" s="24" customFormat="1" ht="15.75" customHeight="1">
      <c r="A9" s="89"/>
      <c r="B9" s="51">
        <v>6</v>
      </c>
      <c r="C9" s="59">
        <v>0.1</v>
      </c>
      <c r="D9" s="53">
        <v>20</v>
      </c>
      <c r="E9" s="53">
        <v>31.3</v>
      </c>
      <c r="F9" s="54">
        <v>0.1</v>
      </c>
      <c r="G9" s="19">
        <f t="shared" si="0"/>
        <v>0.0031300000000000004</v>
      </c>
      <c r="H9" s="19">
        <f t="shared" si="1"/>
        <v>0.00039125000000000005</v>
      </c>
      <c r="I9" s="55">
        <f t="shared" si="2"/>
        <v>0.019562500000000003</v>
      </c>
      <c r="J9" s="19">
        <f t="shared" si="3"/>
        <v>0.00039125000000000005</v>
      </c>
      <c r="K9" s="55">
        <f t="shared" si="3"/>
        <v>0.019562500000000003</v>
      </c>
      <c r="L9" s="56">
        <v>0.1</v>
      </c>
      <c r="M9" s="56">
        <f t="shared" si="4"/>
        <v>0.1</v>
      </c>
      <c r="N9" s="49">
        <f t="shared" si="5"/>
        <v>0.1195625</v>
      </c>
      <c r="O9" s="87">
        <f t="shared" si="6"/>
        <v>0.3457781080404021</v>
      </c>
      <c r="P9" s="88">
        <f t="shared" si="7"/>
        <v>0.0003826914062500001</v>
      </c>
      <c r="Q9" s="38"/>
    </row>
    <row r="10" spans="1:17" s="24" customFormat="1" ht="15.75" customHeight="1">
      <c r="A10" s="89"/>
      <c r="B10" s="51">
        <v>7</v>
      </c>
      <c r="C10" s="59">
        <v>0.2</v>
      </c>
      <c r="D10" s="53">
        <v>20</v>
      </c>
      <c r="E10" s="53">
        <v>34.4</v>
      </c>
      <c r="F10" s="54">
        <v>0.1</v>
      </c>
      <c r="G10" s="19">
        <f t="shared" si="0"/>
        <v>0.00344</v>
      </c>
      <c r="H10" s="19">
        <f t="shared" si="1"/>
        <v>0.00043</v>
      </c>
      <c r="I10" s="55">
        <f t="shared" si="2"/>
        <v>0.0215</v>
      </c>
      <c r="J10" s="19">
        <f t="shared" si="3"/>
        <v>0.00043</v>
      </c>
      <c r="K10" s="55">
        <f t="shared" si="3"/>
        <v>0.0215</v>
      </c>
      <c r="L10" s="56">
        <v>0.2</v>
      </c>
      <c r="M10" s="56">
        <f t="shared" si="4"/>
        <v>0.2</v>
      </c>
      <c r="N10" s="49">
        <f t="shared" si="5"/>
        <v>0.2215</v>
      </c>
      <c r="O10" s="87">
        <f t="shared" si="6"/>
        <v>0.4706378650300037</v>
      </c>
      <c r="P10" s="88">
        <f t="shared" si="7"/>
        <v>0.00046224999999999993</v>
      </c>
      <c r="Q10" s="38"/>
    </row>
    <row r="11" spans="2:16" s="24" customFormat="1" ht="15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85" t="s">
        <v>2</v>
      </c>
      <c r="P11" s="61">
        <f>SLOPE(P5:P10,O5:O10)</f>
        <v>0.00048558647876713963</v>
      </c>
    </row>
    <row r="12" spans="2:16" s="24" customFormat="1" ht="15.7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85" t="s">
        <v>3</v>
      </c>
      <c r="P12" s="61">
        <f>INTERCEPT(P5:P10,O5:O10)</f>
        <v>0.00022280818394594144</v>
      </c>
    </row>
    <row r="13" spans="2:16" ht="15.7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5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66" t="s">
        <v>6</v>
      </c>
      <c r="M14" s="67"/>
      <c r="N14" s="68" t="s">
        <v>4</v>
      </c>
      <c r="O14" s="69">
        <f>P12</f>
        <v>0.00022280818394594144</v>
      </c>
      <c r="P14" s="70"/>
    </row>
    <row r="15" spans="2:16" ht="15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71"/>
      <c r="M15" s="72"/>
      <c r="N15" s="73"/>
      <c r="O15" s="74"/>
      <c r="P15" s="75"/>
    </row>
    <row r="16" spans="2:16" ht="15.7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76"/>
      <c r="M16" s="77"/>
      <c r="N16" s="78"/>
      <c r="O16" s="79"/>
      <c r="P16" s="80"/>
    </row>
    <row r="17" spans="2:16" ht="15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5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1" ht="15.75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5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5.7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6" ht="15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5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5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5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5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5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5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5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5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15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5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</sheetData>
  <sheetProtection/>
  <mergeCells count="8">
    <mergeCell ref="O3:O4"/>
    <mergeCell ref="P3:P4"/>
    <mergeCell ref="A3:A10"/>
    <mergeCell ref="A1:P1"/>
    <mergeCell ref="A2:P2"/>
    <mergeCell ref="L14:M16"/>
    <mergeCell ref="N14:N16"/>
    <mergeCell ref="O14:P16"/>
  </mergeCells>
  <printOptions headings="1"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63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2" width="3.7109375" style="0" customWidth="1"/>
    <col min="3" max="13" width="6.7109375" style="0" customWidth="1"/>
    <col min="14" max="16" width="10.7109375" style="0" customWidth="1"/>
  </cols>
  <sheetData>
    <row r="1" spans="1:16" s="99" customFormat="1" ht="19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00" customFormat="1" ht="19.5" customHeight="1">
      <c r="A2" s="157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49.5" customHeight="1">
      <c r="A3" s="125" t="s">
        <v>65</v>
      </c>
      <c r="B3" s="10"/>
      <c r="C3" s="115" t="s">
        <v>59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21</v>
      </c>
      <c r="I3" s="115" t="s">
        <v>60</v>
      </c>
      <c r="J3" s="25" t="s">
        <v>61</v>
      </c>
      <c r="K3" s="25" t="s">
        <v>62</v>
      </c>
      <c r="L3" s="25" t="s">
        <v>63</v>
      </c>
      <c r="M3" s="25" t="s">
        <v>64</v>
      </c>
      <c r="N3" s="44" t="s">
        <v>37</v>
      </c>
      <c r="O3" s="81" t="s">
        <v>1</v>
      </c>
      <c r="P3" s="120" t="s">
        <v>58</v>
      </c>
    </row>
    <row r="4" spans="1:16" ht="15.75" customHeight="1">
      <c r="A4" s="125"/>
      <c r="B4" s="10"/>
      <c r="C4" s="116" t="s">
        <v>8</v>
      </c>
      <c r="D4" s="11" t="s">
        <v>7</v>
      </c>
      <c r="E4" s="11" t="s">
        <v>7</v>
      </c>
      <c r="F4" s="27" t="s">
        <v>8</v>
      </c>
      <c r="G4" s="11" t="s">
        <v>9</v>
      </c>
      <c r="H4" s="11" t="s">
        <v>9</v>
      </c>
      <c r="I4" s="116" t="s">
        <v>8</v>
      </c>
      <c r="J4" s="11" t="s">
        <v>9</v>
      </c>
      <c r="K4" s="11" t="s">
        <v>9</v>
      </c>
      <c r="L4" s="27" t="s">
        <v>8</v>
      </c>
      <c r="M4" s="27" t="s">
        <v>8</v>
      </c>
      <c r="N4" s="27" t="s">
        <v>8</v>
      </c>
      <c r="O4" s="83"/>
      <c r="P4" s="121"/>
    </row>
    <row r="5" spans="1:16" ht="15.75" customHeight="1">
      <c r="A5" s="125"/>
      <c r="B5" s="93">
        <v>7</v>
      </c>
      <c r="C5" s="109">
        <v>0.005</v>
      </c>
      <c r="D5" s="53">
        <v>20</v>
      </c>
      <c r="E5" s="53">
        <v>23</v>
      </c>
      <c r="F5" s="54">
        <v>0.1</v>
      </c>
      <c r="G5" s="19">
        <f aca="true" t="shared" si="0" ref="G5:G10">F5*E5/1000</f>
        <v>0.0023000000000000004</v>
      </c>
      <c r="H5" s="19">
        <f aca="true" t="shared" si="1" ref="H5:H10">G5/8</f>
        <v>0.00028750000000000005</v>
      </c>
      <c r="I5" s="110">
        <f aca="true" t="shared" si="2" ref="I5:I10">H5*1000/D5</f>
        <v>0.014375000000000002</v>
      </c>
      <c r="J5" s="19">
        <f aca="true" t="shared" si="3" ref="J5:J10">H5</f>
        <v>0.00028750000000000005</v>
      </c>
      <c r="K5" s="19">
        <f aca="true" t="shared" si="4" ref="K5:K10">+D5*C5/1000</f>
        <v>0.0001</v>
      </c>
      <c r="L5" s="111">
        <f aca="true" t="shared" si="5" ref="L5:L10">+(J5+K5)*1000/D5</f>
        <v>0.019375000000000003</v>
      </c>
      <c r="M5" s="56">
        <v>0.005</v>
      </c>
      <c r="N5" s="117">
        <f aca="true" t="shared" si="6" ref="N5:N10">(I5+L5+M5)/2</f>
        <v>0.019375</v>
      </c>
      <c r="O5" s="122">
        <f aca="true" t="shared" si="7" ref="O5:O10">SQRT(N5)</f>
        <v>0.13919410907075055</v>
      </c>
      <c r="P5" s="123">
        <f aca="true" t="shared" si="8" ref="P5:P10">+I5*L5</f>
        <v>0.0002785156250000001</v>
      </c>
    </row>
    <row r="6" spans="1:16" ht="15.75" customHeight="1">
      <c r="A6" s="125"/>
      <c r="B6" s="93">
        <v>8</v>
      </c>
      <c r="C6" s="113">
        <v>0.01</v>
      </c>
      <c r="D6" s="53">
        <v>20</v>
      </c>
      <c r="E6" s="53">
        <v>22</v>
      </c>
      <c r="F6" s="54">
        <v>0.1</v>
      </c>
      <c r="G6" s="19">
        <f t="shared" si="0"/>
        <v>0.0022</v>
      </c>
      <c r="H6" s="19">
        <f t="shared" si="1"/>
        <v>0.000275</v>
      </c>
      <c r="I6" s="110">
        <f t="shared" si="2"/>
        <v>0.013750000000000002</v>
      </c>
      <c r="J6" s="19">
        <f t="shared" si="3"/>
        <v>0.000275</v>
      </c>
      <c r="K6" s="19">
        <f t="shared" si="4"/>
        <v>0.0002</v>
      </c>
      <c r="L6" s="111">
        <f t="shared" si="5"/>
        <v>0.02375</v>
      </c>
      <c r="M6" s="56">
        <v>0.01</v>
      </c>
      <c r="N6" s="117">
        <f t="shared" si="6"/>
        <v>0.023750000000000004</v>
      </c>
      <c r="O6" s="122">
        <f t="shared" si="7"/>
        <v>0.1541103500742244</v>
      </c>
      <c r="P6" s="123">
        <f t="shared" si="8"/>
        <v>0.00032656250000000003</v>
      </c>
    </row>
    <row r="7" spans="1:16" ht="15.75" customHeight="1">
      <c r="A7" s="125"/>
      <c r="B7" s="93">
        <v>9</v>
      </c>
      <c r="C7" s="113">
        <v>0.02</v>
      </c>
      <c r="D7" s="53">
        <v>20</v>
      </c>
      <c r="E7" s="53">
        <v>18.3</v>
      </c>
      <c r="F7" s="54">
        <v>0.1</v>
      </c>
      <c r="G7" s="19">
        <f t="shared" si="0"/>
        <v>0.00183</v>
      </c>
      <c r="H7" s="19">
        <f t="shared" si="1"/>
        <v>0.00022875</v>
      </c>
      <c r="I7" s="110">
        <f t="shared" si="2"/>
        <v>0.0114375</v>
      </c>
      <c r="J7" s="19">
        <f t="shared" si="3"/>
        <v>0.00022875</v>
      </c>
      <c r="K7" s="19">
        <f t="shared" si="4"/>
        <v>0.0004</v>
      </c>
      <c r="L7" s="111">
        <f t="shared" si="5"/>
        <v>0.03143749999999999</v>
      </c>
      <c r="M7" s="56">
        <v>0.03</v>
      </c>
      <c r="N7" s="117">
        <f t="shared" si="6"/>
        <v>0.0364375</v>
      </c>
      <c r="O7" s="122">
        <f t="shared" si="7"/>
        <v>0.19088609168821075</v>
      </c>
      <c r="P7" s="123">
        <f t="shared" si="8"/>
        <v>0.0003595664062499999</v>
      </c>
    </row>
    <row r="8" spans="1:16" ht="15.75" customHeight="1">
      <c r="A8" s="125"/>
      <c r="B8" s="93">
        <v>10</v>
      </c>
      <c r="C8" s="113">
        <v>0.05</v>
      </c>
      <c r="D8" s="53">
        <v>50</v>
      </c>
      <c r="E8" s="53">
        <v>23.5</v>
      </c>
      <c r="F8" s="54">
        <v>0.1</v>
      </c>
      <c r="G8" s="19">
        <f t="shared" si="0"/>
        <v>0.00235</v>
      </c>
      <c r="H8" s="19">
        <f t="shared" si="1"/>
        <v>0.00029375</v>
      </c>
      <c r="I8" s="110">
        <f t="shared" si="2"/>
        <v>0.005875</v>
      </c>
      <c r="J8" s="19">
        <f t="shared" si="3"/>
        <v>0.00029375</v>
      </c>
      <c r="K8" s="19">
        <f t="shared" si="4"/>
        <v>0.0025</v>
      </c>
      <c r="L8" s="111">
        <f t="shared" si="5"/>
        <v>0.055875</v>
      </c>
      <c r="M8" s="56">
        <v>0.05</v>
      </c>
      <c r="N8" s="117">
        <f t="shared" si="6"/>
        <v>0.055875</v>
      </c>
      <c r="O8" s="122">
        <f t="shared" si="7"/>
        <v>0.23637893307145627</v>
      </c>
      <c r="P8" s="123">
        <f t="shared" si="8"/>
        <v>0.000328265625</v>
      </c>
    </row>
    <row r="9" spans="1:16" ht="15.75" customHeight="1">
      <c r="A9" s="125"/>
      <c r="B9" s="93">
        <v>11</v>
      </c>
      <c r="C9" s="114">
        <v>0.1</v>
      </c>
      <c r="D9" s="53">
        <v>50</v>
      </c>
      <c r="E9" s="53">
        <v>14.8</v>
      </c>
      <c r="F9" s="54">
        <v>0.1</v>
      </c>
      <c r="G9" s="19">
        <f t="shared" si="0"/>
        <v>0.0014800000000000002</v>
      </c>
      <c r="H9" s="19">
        <f t="shared" si="1"/>
        <v>0.00018500000000000002</v>
      </c>
      <c r="I9" s="110">
        <f t="shared" si="2"/>
        <v>0.0037000000000000006</v>
      </c>
      <c r="J9" s="19">
        <f t="shared" si="3"/>
        <v>0.00018500000000000002</v>
      </c>
      <c r="K9" s="19">
        <f t="shared" si="4"/>
        <v>0.005</v>
      </c>
      <c r="L9" s="111">
        <f t="shared" si="5"/>
        <v>0.10370000000000001</v>
      </c>
      <c r="M9" s="56">
        <v>0.1</v>
      </c>
      <c r="N9" s="118">
        <f t="shared" si="6"/>
        <v>0.10370000000000001</v>
      </c>
      <c r="O9" s="122">
        <f t="shared" si="7"/>
        <v>0.3220248437620924</v>
      </c>
      <c r="P9" s="123">
        <f t="shared" si="8"/>
        <v>0.0003836900000000001</v>
      </c>
    </row>
    <row r="10" spans="1:16" ht="15.75" customHeight="1">
      <c r="A10" s="125"/>
      <c r="B10" s="93">
        <v>12</v>
      </c>
      <c r="C10" s="114">
        <v>0.2</v>
      </c>
      <c r="D10" s="53">
        <v>50</v>
      </c>
      <c r="E10" s="53">
        <v>9.5</v>
      </c>
      <c r="F10" s="54">
        <v>0.1</v>
      </c>
      <c r="G10" s="19">
        <f t="shared" si="0"/>
        <v>0.0009500000000000001</v>
      </c>
      <c r="H10" s="19">
        <f t="shared" si="1"/>
        <v>0.00011875000000000001</v>
      </c>
      <c r="I10" s="110">
        <f t="shared" si="2"/>
        <v>0.0023750000000000004</v>
      </c>
      <c r="J10" s="19">
        <f t="shared" si="3"/>
        <v>0.00011875000000000001</v>
      </c>
      <c r="K10" s="19">
        <f t="shared" si="4"/>
        <v>0.01</v>
      </c>
      <c r="L10" s="111">
        <f t="shared" si="5"/>
        <v>0.202375</v>
      </c>
      <c r="M10" s="56">
        <v>0.2</v>
      </c>
      <c r="N10" s="118">
        <f t="shared" si="6"/>
        <v>0.202375</v>
      </c>
      <c r="O10" s="122">
        <f t="shared" si="7"/>
        <v>0.4498610896710228</v>
      </c>
      <c r="P10" s="123">
        <f t="shared" si="8"/>
        <v>0.00048064062500000006</v>
      </c>
    </row>
    <row r="11" spans="2:16" ht="15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19" t="s">
        <v>2</v>
      </c>
      <c r="P11" s="112">
        <f>SLOPE(P5:P10,O5:O10)</f>
        <v>0.0005479494176444892</v>
      </c>
    </row>
    <row r="12" spans="2:16" ht="15.7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19" t="s">
        <v>3</v>
      </c>
      <c r="P12" s="112">
        <f>INTERCEPT(P5:P10,O5:O10)</f>
        <v>0.00022324178407656886</v>
      </c>
    </row>
    <row r="13" spans="2:16" ht="15.7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5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126" t="s">
        <v>5</v>
      </c>
      <c r="M14" s="127"/>
      <c r="N14" s="128" t="s">
        <v>4</v>
      </c>
      <c r="O14" s="129">
        <f>P12</f>
        <v>0.00022324178407656886</v>
      </c>
      <c r="P14" s="130"/>
    </row>
    <row r="15" spans="2:16" ht="15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131"/>
      <c r="M15" s="132"/>
      <c r="N15" s="133"/>
      <c r="O15" s="134"/>
      <c r="P15" s="135"/>
    </row>
    <row r="16" spans="2:16" ht="15.7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136"/>
      <c r="M16" s="137"/>
      <c r="N16" s="138"/>
      <c r="O16" s="139"/>
      <c r="P16" s="140"/>
    </row>
    <row r="17" spans="2:16" ht="15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5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1" ht="15.75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5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5.75" customHeight="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6" ht="15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/>
  <mergeCells count="8">
    <mergeCell ref="A1:P1"/>
    <mergeCell ref="A2:P2"/>
    <mergeCell ref="O3:O4"/>
    <mergeCell ref="P3:P4"/>
    <mergeCell ref="A3:A10"/>
    <mergeCell ref="L14:M16"/>
    <mergeCell ref="N14:N16"/>
    <mergeCell ref="O14:P16"/>
  </mergeCells>
  <printOptions headings="1" horizontalCentered="1"/>
  <pageMargins left="0" right="0" top="0" bottom="0" header="0.5118110236220472" footer="0.5118110236220472"/>
  <pageSetup fitToHeight="1" fitToWidth="1" horizontalDpi="300" verticalDpi="300" orientation="landscape" paperSize="9" scale="63" r:id="rId2"/>
  <rowBreaks count="1" manualBreakCount="1">
    <brk id="31" max="65535" man="1"/>
  </rowBreaks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2" width="3.00390625" style="0" customWidth="1"/>
    <col min="3" max="3" width="6.7109375" style="0" customWidth="1"/>
    <col min="4" max="8" width="8.7109375" style="0" customWidth="1"/>
  </cols>
  <sheetData>
    <row r="1" spans="1:8" ht="34.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s="8" customFormat="1" ht="39.75" customHeight="1">
      <c r="A2" s="36" t="s">
        <v>70</v>
      </c>
      <c r="B2" s="36"/>
      <c r="C2" s="36"/>
      <c r="D2" s="36"/>
      <c r="E2" s="36"/>
      <c r="F2" s="36"/>
      <c r="G2" s="36"/>
      <c r="H2" s="36"/>
    </row>
    <row r="3" spans="1:8" ht="120" customHeight="1">
      <c r="A3" s="32"/>
      <c r="B3" s="32"/>
      <c r="C3" s="32"/>
      <c r="D3" s="44" t="s">
        <v>37</v>
      </c>
      <c r="E3" s="26" t="s">
        <v>1</v>
      </c>
      <c r="F3" s="26" t="s">
        <v>16</v>
      </c>
      <c r="G3" s="82" t="s">
        <v>68</v>
      </c>
      <c r="H3" s="120" t="s">
        <v>69</v>
      </c>
    </row>
    <row r="4" spans="1:8" ht="15.75" customHeight="1">
      <c r="A4" s="32"/>
      <c r="B4" s="32"/>
      <c r="C4" s="32"/>
      <c r="D4" s="27" t="s">
        <v>8</v>
      </c>
      <c r="E4" s="6"/>
      <c r="F4" s="6"/>
      <c r="G4" s="84"/>
      <c r="H4" s="121"/>
    </row>
    <row r="5" spans="1:8" ht="15.75" customHeight="1">
      <c r="A5" s="3"/>
      <c r="B5" s="151" t="s">
        <v>66</v>
      </c>
      <c r="C5" s="152"/>
      <c r="D5" s="91">
        <v>0.021</v>
      </c>
      <c r="E5" s="144">
        <f>+SQRT(D5)</f>
        <v>0.14491376746189438</v>
      </c>
      <c r="F5" s="145">
        <f>+D5^2</f>
        <v>0.00044100000000000004</v>
      </c>
      <c r="G5" s="146"/>
      <c r="H5" s="146"/>
    </row>
    <row r="6" spans="1:9" ht="15.75" customHeight="1">
      <c r="A6" s="4">
        <v>1</v>
      </c>
      <c r="B6" s="141" t="s">
        <v>67</v>
      </c>
      <c r="C6" s="52">
        <v>0.005</v>
      </c>
      <c r="D6" s="57">
        <v>0.0228125</v>
      </c>
      <c r="E6" s="47">
        <v>0.15103807466993216</v>
      </c>
      <c r="F6" s="146"/>
      <c r="G6" s="48">
        <v>0.0003172851562500001</v>
      </c>
      <c r="H6" s="146"/>
      <c r="I6" s="1"/>
    </row>
    <row r="7" spans="1:9" ht="15.75" customHeight="1">
      <c r="A7" s="4">
        <v>2</v>
      </c>
      <c r="B7" s="142"/>
      <c r="C7" s="58">
        <v>0.01</v>
      </c>
      <c r="D7" s="57">
        <v>0.027500000000000004</v>
      </c>
      <c r="E7" s="47">
        <v>0.16583123951777</v>
      </c>
      <c r="F7" s="146"/>
      <c r="G7" s="48">
        <v>0.00030625000000000004</v>
      </c>
      <c r="H7" s="146"/>
      <c r="I7" s="1"/>
    </row>
    <row r="8" spans="1:9" ht="15.75" customHeight="1">
      <c r="A8" s="4">
        <v>3</v>
      </c>
      <c r="B8" s="142"/>
      <c r="C8" s="58">
        <v>0.02</v>
      </c>
      <c r="D8" s="57">
        <v>0.037375000000000005</v>
      </c>
      <c r="E8" s="47">
        <v>0.19332614929181205</v>
      </c>
      <c r="F8" s="146"/>
      <c r="G8" s="48">
        <v>0.0003018906250000001</v>
      </c>
      <c r="H8" s="146"/>
      <c r="I8" s="1"/>
    </row>
    <row r="9" spans="1:9" ht="15.75" customHeight="1">
      <c r="A9" s="4">
        <v>4</v>
      </c>
      <c r="B9" s="142"/>
      <c r="C9" s="58">
        <v>0.05</v>
      </c>
      <c r="D9" s="57">
        <v>0.06837499999999999</v>
      </c>
      <c r="E9" s="47">
        <v>0.26148613729985765</v>
      </c>
      <c r="F9" s="146"/>
      <c r="G9" s="48">
        <v>0.00033764062499999994</v>
      </c>
      <c r="H9" s="146"/>
      <c r="I9" s="1"/>
    </row>
    <row r="10" spans="1:9" ht="15.75" customHeight="1">
      <c r="A10" s="4">
        <v>5</v>
      </c>
      <c r="B10" s="142"/>
      <c r="C10" s="59">
        <v>0.1</v>
      </c>
      <c r="D10" s="60">
        <v>0.1195625</v>
      </c>
      <c r="E10" s="47">
        <v>0.3457781080404021</v>
      </c>
      <c r="F10" s="146"/>
      <c r="G10" s="48">
        <v>0.0003826914062500001</v>
      </c>
      <c r="H10" s="146"/>
      <c r="I10" s="1"/>
    </row>
    <row r="11" spans="1:9" ht="15.75" customHeight="1">
      <c r="A11" s="4">
        <v>6</v>
      </c>
      <c r="B11" s="143"/>
      <c r="C11" s="59">
        <v>0.2</v>
      </c>
      <c r="D11" s="60">
        <v>0.2215</v>
      </c>
      <c r="E11" s="47">
        <v>0.4706378650300037</v>
      </c>
      <c r="F11" s="146"/>
      <c r="G11" s="48">
        <v>0.00046224999999999993</v>
      </c>
      <c r="H11" s="146"/>
      <c r="I11" s="1"/>
    </row>
    <row r="12" spans="1:8" ht="15.75" customHeight="1">
      <c r="A12" s="5">
        <v>7</v>
      </c>
      <c r="B12" s="153" t="s">
        <v>71</v>
      </c>
      <c r="C12" s="109">
        <v>0.005</v>
      </c>
      <c r="D12" s="149">
        <v>0.019375</v>
      </c>
      <c r="E12" s="147">
        <v>0.13919410907075055</v>
      </c>
      <c r="F12" s="146"/>
      <c r="G12" s="148"/>
      <c r="H12" s="9">
        <v>0.0002785156250000001</v>
      </c>
    </row>
    <row r="13" spans="1:8" ht="15.75" customHeight="1">
      <c r="A13" s="5">
        <v>8</v>
      </c>
      <c r="B13" s="154"/>
      <c r="C13" s="113">
        <v>0.01</v>
      </c>
      <c r="D13" s="149">
        <v>0.023750000000000004</v>
      </c>
      <c r="E13" s="147">
        <v>0.1541103500742244</v>
      </c>
      <c r="F13" s="146"/>
      <c r="G13" s="148"/>
      <c r="H13" s="9">
        <v>0.00032656250000000003</v>
      </c>
    </row>
    <row r="14" spans="1:8" ht="15.75" customHeight="1">
      <c r="A14" s="5">
        <v>9</v>
      </c>
      <c r="B14" s="154"/>
      <c r="C14" s="113">
        <v>0.02</v>
      </c>
      <c r="D14" s="149">
        <v>0.0364375</v>
      </c>
      <c r="E14" s="147">
        <v>0.19088609168821075</v>
      </c>
      <c r="F14" s="146"/>
      <c r="G14" s="148"/>
      <c r="H14" s="9">
        <v>0.0003595664062499999</v>
      </c>
    </row>
    <row r="15" spans="1:8" ht="15.75" customHeight="1">
      <c r="A15" s="5">
        <v>10</v>
      </c>
      <c r="B15" s="154"/>
      <c r="C15" s="113">
        <v>0.05</v>
      </c>
      <c r="D15" s="149">
        <v>0.055875</v>
      </c>
      <c r="E15" s="147">
        <v>0.23637893307145627</v>
      </c>
      <c r="F15" s="146"/>
      <c r="G15" s="148"/>
      <c r="H15" s="9">
        <v>0.000328265625</v>
      </c>
    </row>
    <row r="16" spans="1:8" ht="15.75" customHeight="1">
      <c r="A16" s="5">
        <v>11</v>
      </c>
      <c r="B16" s="154"/>
      <c r="C16" s="114">
        <v>0.1</v>
      </c>
      <c r="D16" s="150">
        <v>0.10370000000000001</v>
      </c>
      <c r="E16" s="147">
        <v>0.3220248437620924</v>
      </c>
      <c r="F16" s="146"/>
      <c r="G16" s="148"/>
      <c r="H16" s="9">
        <v>0.0003836900000000001</v>
      </c>
    </row>
    <row r="17" spans="1:8" ht="15.75" customHeight="1">
      <c r="A17" s="5">
        <v>12</v>
      </c>
      <c r="B17" s="155"/>
      <c r="C17" s="114">
        <v>0.2</v>
      </c>
      <c r="D17" s="150">
        <v>0.202375</v>
      </c>
      <c r="E17" s="147">
        <v>0.4498610896710228</v>
      </c>
      <c r="F17" s="146"/>
      <c r="G17" s="148"/>
      <c r="H17" s="9">
        <v>0.00048064062500000006</v>
      </c>
    </row>
    <row r="18" spans="1:8" ht="15.75" customHeight="1" thickBot="1">
      <c r="A18" s="2"/>
      <c r="B18" s="2"/>
      <c r="C18" s="2"/>
      <c r="D18" s="2"/>
      <c r="E18" s="2"/>
      <c r="F18" s="2"/>
      <c r="G18" s="2"/>
      <c r="H18" s="2"/>
    </row>
    <row r="19" spans="1:16" ht="15.75" customHeight="1">
      <c r="A19" s="2"/>
      <c r="B19" s="2"/>
      <c r="C19" s="66" t="s">
        <v>6</v>
      </c>
      <c r="D19" s="67"/>
      <c r="E19" s="68" t="s">
        <v>4</v>
      </c>
      <c r="F19" s="69">
        <v>0.00022280818394594144</v>
      </c>
      <c r="G19" s="70"/>
      <c r="H19" s="2"/>
      <c r="I19" s="158" t="s">
        <v>72</v>
      </c>
      <c r="J19" s="159"/>
      <c r="K19" s="159"/>
      <c r="L19" s="159"/>
      <c r="M19" s="159"/>
      <c r="N19" s="159"/>
      <c r="O19" s="160"/>
      <c r="P19" s="156"/>
    </row>
    <row r="20" spans="1:16" ht="15.75" customHeight="1">
      <c r="A20" s="2"/>
      <c r="B20" s="2"/>
      <c r="C20" s="71"/>
      <c r="D20" s="72"/>
      <c r="E20" s="73"/>
      <c r="F20" s="74"/>
      <c r="G20" s="75"/>
      <c r="H20" s="2"/>
      <c r="I20" s="161"/>
      <c r="J20" s="162"/>
      <c r="K20" s="162"/>
      <c r="L20" s="162"/>
      <c r="M20" s="162"/>
      <c r="N20" s="162"/>
      <c r="O20" s="163"/>
      <c r="P20" s="156"/>
    </row>
    <row r="21" spans="1:16" ht="15.75" customHeight="1" thickBot="1">
      <c r="A21" s="2"/>
      <c r="B21" s="2"/>
      <c r="C21" s="76"/>
      <c r="D21" s="77"/>
      <c r="E21" s="78"/>
      <c r="F21" s="79"/>
      <c r="G21" s="80"/>
      <c r="H21" s="2"/>
      <c r="I21" s="161"/>
      <c r="J21" s="162"/>
      <c r="K21" s="162"/>
      <c r="L21" s="162"/>
      <c r="M21" s="162"/>
      <c r="N21" s="162"/>
      <c r="O21" s="163"/>
      <c r="P21" s="156"/>
    </row>
    <row r="22" spans="1:16" ht="15.75" customHeight="1" thickBot="1">
      <c r="A22" s="2"/>
      <c r="B22" s="2"/>
      <c r="C22" s="2"/>
      <c r="D22" s="2"/>
      <c r="E22" s="2"/>
      <c r="F22" s="2"/>
      <c r="G22" s="2"/>
      <c r="H22" s="2"/>
      <c r="I22" s="161" t="s">
        <v>74</v>
      </c>
      <c r="J22" s="162"/>
      <c r="K22" s="162"/>
      <c r="L22" s="162"/>
      <c r="M22" s="162"/>
      <c r="N22" s="162"/>
      <c r="O22" s="163"/>
      <c r="P22" s="156"/>
    </row>
    <row r="23" spans="1:16" ht="15.75" customHeight="1">
      <c r="A23" s="2"/>
      <c r="B23" s="2"/>
      <c r="C23" s="126" t="s">
        <v>5</v>
      </c>
      <c r="D23" s="127"/>
      <c r="E23" s="128" t="s">
        <v>4</v>
      </c>
      <c r="F23" s="129">
        <v>0.00022324178407656886</v>
      </c>
      <c r="G23" s="130"/>
      <c r="H23" s="2"/>
      <c r="I23" s="161"/>
      <c r="J23" s="162"/>
      <c r="K23" s="162"/>
      <c r="L23" s="162"/>
      <c r="M23" s="162"/>
      <c r="N23" s="162"/>
      <c r="O23" s="163"/>
      <c r="P23" s="156"/>
    </row>
    <row r="24" spans="1:16" ht="15.75" customHeight="1">
      <c r="A24" s="2"/>
      <c r="B24" s="2"/>
      <c r="C24" s="131"/>
      <c r="D24" s="132"/>
      <c r="E24" s="133"/>
      <c r="F24" s="134"/>
      <c r="G24" s="135"/>
      <c r="H24" s="2"/>
      <c r="I24" s="161"/>
      <c r="J24" s="162"/>
      <c r="K24" s="162"/>
      <c r="L24" s="162"/>
      <c r="M24" s="162"/>
      <c r="N24" s="162"/>
      <c r="O24" s="163"/>
      <c r="P24" s="156"/>
    </row>
    <row r="25" spans="1:16" ht="15.75" customHeight="1" thickBot="1">
      <c r="A25" s="2"/>
      <c r="B25" s="2"/>
      <c r="C25" s="136"/>
      <c r="D25" s="137"/>
      <c r="E25" s="138"/>
      <c r="F25" s="139"/>
      <c r="G25" s="140"/>
      <c r="H25" s="2"/>
      <c r="I25" s="161" t="s">
        <v>75</v>
      </c>
      <c r="J25" s="162"/>
      <c r="K25" s="162"/>
      <c r="L25" s="162"/>
      <c r="M25" s="162"/>
      <c r="N25" s="162"/>
      <c r="O25" s="163"/>
      <c r="P25" s="156"/>
    </row>
    <row r="26" spans="1:16" ht="15.75" customHeight="1">
      <c r="A26" s="2"/>
      <c r="B26" s="2"/>
      <c r="C26" s="2"/>
      <c r="D26" s="2"/>
      <c r="E26" s="2"/>
      <c r="F26" s="2"/>
      <c r="G26" s="2"/>
      <c r="H26" s="2"/>
      <c r="I26" s="161"/>
      <c r="J26" s="162"/>
      <c r="K26" s="162"/>
      <c r="L26" s="162"/>
      <c r="M26" s="162"/>
      <c r="N26" s="162"/>
      <c r="O26" s="163"/>
      <c r="P26" s="156"/>
    </row>
    <row r="27" spans="1:16" ht="15.75" customHeight="1">
      <c r="A27" s="2"/>
      <c r="B27" s="2"/>
      <c r="C27" s="2"/>
      <c r="D27" s="2"/>
      <c r="E27" s="2"/>
      <c r="F27" s="2"/>
      <c r="G27" s="2"/>
      <c r="H27" s="2"/>
      <c r="I27" s="161"/>
      <c r="J27" s="162"/>
      <c r="K27" s="162"/>
      <c r="L27" s="162"/>
      <c r="M27" s="162"/>
      <c r="N27" s="162"/>
      <c r="O27" s="163"/>
      <c r="P27" s="156"/>
    </row>
    <row r="28" spans="1:16" ht="15.75" customHeight="1">
      <c r="A28" s="2"/>
      <c r="B28" s="2"/>
      <c r="C28" s="2"/>
      <c r="D28" s="2"/>
      <c r="E28" s="2"/>
      <c r="F28" s="2"/>
      <c r="G28" s="2"/>
      <c r="H28" s="2"/>
      <c r="I28" s="161" t="s">
        <v>73</v>
      </c>
      <c r="J28" s="162"/>
      <c r="K28" s="162"/>
      <c r="L28" s="162"/>
      <c r="M28" s="162"/>
      <c r="N28" s="162"/>
      <c r="O28" s="163"/>
      <c r="P28" s="156"/>
    </row>
    <row r="29" spans="1:16" ht="15.75" customHeight="1">
      <c r="A29" s="2"/>
      <c r="B29" s="2"/>
      <c r="C29" s="2"/>
      <c r="D29" s="2"/>
      <c r="E29" s="2"/>
      <c r="F29" s="2"/>
      <c r="G29" s="2"/>
      <c r="H29" s="2"/>
      <c r="I29" s="161"/>
      <c r="J29" s="162"/>
      <c r="K29" s="162"/>
      <c r="L29" s="162"/>
      <c r="M29" s="162"/>
      <c r="N29" s="162"/>
      <c r="O29" s="163"/>
      <c r="P29" s="156"/>
    </row>
    <row r="30" spans="1:16" ht="12.75">
      <c r="A30" s="2"/>
      <c r="B30" s="2"/>
      <c r="C30" s="2"/>
      <c r="D30" s="2"/>
      <c r="E30" s="2"/>
      <c r="F30" s="2"/>
      <c r="G30" s="2"/>
      <c r="H30" s="2"/>
      <c r="I30" s="161"/>
      <c r="J30" s="162"/>
      <c r="K30" s="162"/>
      <c r="L30" s="162"/>
      <c r="M30" s="162"/>
      <c r="N30" s="162"/>
      <c r="O30" s="163"/>
      <c r="P30" s="30"/>
    </row>
    <row r="31" spans="1:15" ht="12.75">
      <c r="A31" s="2"/>
      <c r="B31" s="2"/>
      <c r="C31" s="2"/>
      <c r="D31" s="2"/>
      <c r="E31" s="2"/>
      <c r="F31" s="2"/>
      <c r="G31" s="2"/>
      <c r="H31" s="2"/>
      <c r="I31" s="161"/>
      <c r="J31" s="162"/>
      <c r="K31" s="162"/>
      <c r="L31" s="162"/>
      <c r="M31" s="162"/>
      <c r="N31" s="162"/>
      <c r="O31" s="163"/>
    </row>
    <row r="32" spans="1:15" ht="12.75">
      <c r="A32" s="2"/>
      <c r="B32" s="2"/>
      <c r="C32" s="2"/>
      <c r="D32" s="2"/>
      <c r="E32" s="2"/>
      <c r="F32" s="2"/>
      <c r="G32" s="2"/>
      <c r="H32" s="2"/>
      <c r="I32" s="164"/>
      <c r="J32" s="165"/>
      <c r="K32" s="165"/>
      <c r="L32" s="165"/>
      <c r="M32" s="165"/>
      <c r="N32" s="165"/>
      <c r="O32" s="166"/>
    </row>
    <row r="33" spans="1:15" ht="12.75" customHeight="1">
      <c r="A33" s="2"/>
      <c r="B33" s="2"/>
      <c r="C33" s="2"/>
      <c r="D33" s="2"/>
      <c r="E33" s="2"/>
      <c r="F33" s="2"/>
      <c r="G33" s="2"/>
      <c r="H33" s="2"/>
      <c r="I33" s="167" t="s">
        <v>76</v>
      </c>
      <c r="J33" s="168"/>
      <c r="K33" s="168"/>
      <c r="L33" s="168"/>
      <c r="M33" s="168"/>
      <c r="N33" s="168"/>
      <c r="O33" s="169"/>
    </row>
    <row r="34" spans="1:15" ht="12.75">
      <c r="A34" s="2"/>
      <c r="B34" s="2"/>
      <c r="C34" s="2"/>
      <c r="D34" s="2"/>
      <c r="E34" s="2"/>
      <c r="F34" s="2"/>
      <c r="G34" s="2"/>
      <c r="H34" s="2"/>
      <c r="I34" s="167"/>
      <c r="J34" s="168"/>
      <c r="K34" s="168"/>
      <c r="L34" s="168"/>
      <c r="M34" s="168"/>
      <c r="N34" s="168"/>
      <c r="O34" s="169"/>
    </row>
    <row r="35" spans="1:15" ht="12.75">
      <c r="A35" s="2"/>
      <c r="B35" s="2"/>
      <c r="C35" s="2"/>
      <c r="D35" s="2"/>
      <c r="E35" s="2"/>
      <c r="F35" s="2"/>
      <c r="G35" s="2"/>
      <c r="H35" s="2"/>
      <c r="I35" s="167"/>
      <c r="J35" s="168"/>
      <c r="K35" s="168"/>
      <c r="L35" s="168"/>
      <c r="M35" s="168"/>
      <c r="N35" s="168"/>
      <c r="O35" s="169"/>
    </row>
    <row r="36" spans="1:15" ht="12.75">
      <c r="A36" s="2"/>
      <c r="B36" s="2"/>
      <c r="C36" s="2"/>
      <c r="D36" s="2"/>
      <c r="E36" s="2"/>
      <c r="F36" s="2"/>
      <c r="G36" s="2"/>
      <c r="H36" s="2"/>
      <c r="I36" s="167"/>
      <c r="J36" s="168"/>
      <c r="K36" s="168"/>
      <c r="L36" s="168"/>
      <c r="M36" s="168"/>
      <c r="N36" s="168"/>
      <c r="O36" s="169"/>
    </row>
    <row r="37" spans="1:15" ht="12.75">
      <c r="A37" s="2"/>
      <c r="B37" s="2"/>
      <c r="C37" s="2"/>
      <c r="D37" s="2"/>
      <c r="E37" s="2"/>
      <c r="F37" s="2"/>
      <c r="G37" s="2"/>
      <c r="H37" s="2"/>
      <c r="I37" s="167"/>
      <c r="J37" s="168"/>
      <c r="K37" s="168"/>
      <c r="L37" s="168"/>
      <c r="M37" s="168"/>
      <c r="N37" s="168"/>
      <c r="O37" s="169"/>
    </row>
    <row r="38" spans="1:15" ht="12.75">
      <c r="A38" s="2"/>
      <c r="B38" s="2"/>
      <c r="C38" s="2"/>
      <c r="D38" s="2"/>
      <c r="E38" s="2"/>
      <c r="F38" s="2"/>
      <c r="G38" s="2"/>
      <c r="H38" s="2"/>
      <c r="I38" s="170"/>
      <c r="J38" s="171"/>
      <c r="K38" s="171"/>
      <c r="L38" s="171"/>
      <c r="M38" s="171"/>
      <c r="N38" s="171"/>
      <c r="O38" s="17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</sheetData>
  <sheetProtection/>
  <mergeCells count="19">
    <mergeCell ref="A1:H1"/>
    <mergeCell ref="A2:H2"/>
    <mergeCell ref="I33:O37"/>
    <mergeCell ref="I19:O21"/>
    <mergeCell ref="I22:O24"/>
    <mergeCell ref="I25:O27"/>
    <mergeCell ref="I28:O31"/>
    <mergeCell ref="F19:G21"/>
    <mergeCell ref="C23:D25"/>
    <mergeCell ref="E23:E25"/>
    <mergeCell ref="F23:G25"/>
    <mergeCell ref="B12:B17"/>
    <mergeCell ref="A3:C4"/>
    <mergeCell ref="B6:B11"/>
    <mergeCell ref="G3:G4"/>
    <mergeCell ref="H3:H4"/>
    <mergeCell ref="B5:C5"/>
    <mergeCell ref="C19:D21"/>
    <mergeCell ref="E19:E21"/>
  </mergeCells>
  <printOptions headings="1"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4" width="10.7109375" style="0" customWidth="1"/>
  </cols>
  <sheetData>
    <row r="1" spans="1:4" ht="30" customHeight="1">
      <c r="A1" s="31" t="s">
        <v>0</v>
      </c>
      <c r="B1" s="31"/>
      <c r="C1" s="31"/>
      <c r="D1" s="31"/>
    </row>
    <row r="2" spans="1:4" s="8" customFormat="1" ht="30" customHeight="1">
      <c r="A2" s="102" t="s">
        <v>89</v>
      </c>
      <c r="B2" s="102"/>
      <c r="C2" s="102"/>
      <c r="D2" s="102"/>
    </row>
    <row r="3" spans="1:4" ht="38.25">
      <c r="A3" s="96"/>
      <c r="B3" s="97"/>
      <c r="C3" s="26" t="s">
        <v>1</v>
      </c>
      <c r="D3" s="98" t="s">
        <v>53</v>
      </c>
    </row>
    <row r="4" spans="1:4" ht="24.75" customHeight="1">
      <c r="A4" s="15"/>
      <c r="B4" s="90" t="s">
        <v>40</v>
      </c>
      <c r="C4" s="91">
        <v>0.021000000000000005</v>
      </c>
      <c r="D4" s="174">
        <f>0.509*C4</f>
        <v>0.010689000000000002</v>
      </c>
    </row>
    <row r="5" spans="1:4" ht="24.75" customHeight="1">
      <c r="A5" s="51">
        <v>1</v>
      </c>
      <c r="B5" s="92" t="s">
        <v>41</v>
      </c>
      <c r="C5" s="107">
        <v>0.0228125</v>
      </c>
      <c r="D5" s="174">
        <f aca="true" t="shared" si="0" ref="D5:D16">0.509*C5</f>
        <v>0.0116115625</v>
      </c>
    </row>
    <row r="6" spans="1:4" ht="24.75" customHeight="1">
      <c r="A6" s="51">
        <v>2</v>
      </c>
      <c r="B6" s="92" t="s">
        <v>42</v>
      </c>
      <c r="C6" s="107">
        <v>0.027500000000000004</v>
      </c>
      <c r="D6" s="174">
        <f t="shared" si="0"/>
        <v>0.013997500000000001</v>
      </c>
    </row>
    <row r="7" spans="1:4" ht="24.75" customHeight="1">
      <c r="A7" s="51">
        <v>3</v>
      </c>
      <c r="B7" s="92" t="s">
        <v>43</v>
      </c>
      <c r="C7" s="107">
        <v>0.037375000000000005</v>
      </c>
      <c r="D7" s="174">
        <f t="shared" si="0"/>
        <v>0.019023875000000003</v>
      </c>
    </row>
    <row r="8" spans="1:4" ht="24.75" customHeight="1">
      <c r="A8" s="51">
        <v>4</v>
      </c>
      <c r="B8" s="92" t="s">
        <v>44</v>
      </c>
      <c r="C8" s="107">
        <v>0.06837499999999999</v>
      </c>
      <c r="D8" s="174">
        <f t="shared" si="0"/>
        <v>0.034802875</v>
      </c>
    </row>
    <row r="9" spans="1:4" ht="24.75" customHeight="1">
      <c r="A9" s="51">
        <v>5</v>
      </c>
      <c r="B9" s="92" t="s">
        <v>45</v>
      </c>
      <c r="C9" s="23">
        <v>0.1195625</v>
      </c>
      <c r="D9" s="174">
        <f t="shared" si="0"/>
        <v>0.0608573125</v>
      </c>
    </row>
    <row r="10" spans="1:4" ht="24.75" customHeight="1">
      <c r="A10" s="51">
        <v>6</v>
      </c>
      <c r="B10" s="92" t="s">
        <v>46</v>
      </c>
      <c r="C10" s="23">
        <v>0.2215</v>
      </c>
      <c r="D10" s="101">
        <f t="shared" si="0"/>
        <v>0.1127435</v>
      </c>
    </row>
    <row r="11" spans="1:4" ht="24.75" customHeight="1">
      <c r="A11" s="93">
        <v>7</v>
      </c>
      <c r="B11" s="94" t="s">
        <v>47</v>
      </c>
      <c r="C11" s="108">
        <v>0.019375</v>
      </c>
      <c r="D11" s="175">
        <f t="shared" si="0"/>
        <v>0.009861875</v>
      </c>
    </row>
    <row r="12" spans="1:4" ht="24.75" customHeight="1">
      <c r="A12" s="93">
        <v>8</v>
      </c>
      <c r="B12" s="94" t="s">
        <v>48</v>
      </c>
      <c r="C12" s="108">
        <v>0.023750000000000004</v>
      </c>
      <c r="D12" s="174">
        <f t="shared" si="0"/>
        <v>0.012088750000000002</v>
      </c>
    </row>
    <row r="13" spans="1:4" ht="24.75" customHeight="1">
      <c r="A13" s="93">
        <v>9</v>
      </c>
      <c r="B13" s="94" t="s">
        <v>49</v>
      </c>
      <c r="C13" s="108">
        <v>0.0364375</v>
      </c>
      <c r="D13" s="174">
        <f t="shared" si="0"/>
        <v>0.0185466875</v>
      </c>
    </row>
    <row r="14" spans="1:4" ht="24.75" customHeight="1">
      <c r="A14" s="93">
        <v>10</v>
      </c>
      <c r="B14" s="94" t="s">
        <v>50</v>
      </c>
      <c r="C14" s="108">
        <v>0.055875</v>
      </c>
      <c r="D14" s="174">
        <f t="shared" si="0"/>
        <v>0.028440375</v>
      </c>
    </row>
    <row r="15" spans="1:11" ht="24.75" customHeight="1">
      <c r="A15" s="93">
        <v>11</v>
      </c>
      <c r="B15" s="94" t="s">
        <v>51</v>
      </c>
      <c r="C15" s="95">
        <v>0.10370000000000001</v>
      </c>
      <c r="D15" s="174">
        <f t="shared" si="0"/>
        <v>0.052783300000000005</v>
      </c>
      <c r="E15" s="105" t="s">
        <v>57</v>
      </c>
      <c r="F15" s="106"/>
      <c r="G15" s="106"/>
      <c r="H15" s="106"/>
      <c r="I15" s="106"/>
      <c r="J15" s="106"/>
      <c r="K15" s="106"/>
    </row>
    <row r="16" spans="1:11" ht="24.75" customHeight="1">
      <c r="A16" s="93">
        <v>12</v>
      </c>
      <c r="B16" s="94" t="s">
        <v>52</v>
      </c>
      <c r="C16" s="95">
        <v>0.202375</v>
      </c>
      <c r="D16" s="101">
        <f t="shared" si="0"/>
        <v>0.103008875</v>
      </c>
      <c r="E16" s="106"/>
      <c r="F16" s="106"/>
      <c r="G16" s="106"/>
      <c r="H16" s="106"/>
      <c r="I16" s="106"/>
      <c r="J16" s="106"/>
      <c r="K16" s="106"/>
    </row>
    <row r="17" spans="1:11" ht="12.75">
      <c r="A17" s="2"/>
      <c r="B17" s="2"/>
      <c r="C17" s="2"/>
      <c r="D17" s="2"/>
      <c r="E17" s="106"/>
      <c r="F17" s="106"/>
      <c r="G17" s="106"/>
      <c r="H17" s="106"/>
      <c r="I17" s="106"/>
      <c r="J17" s="106"/>
      <c r="K17" s="106"/>
    </row>
    <row r="18" spans="1:11" ht="12.75">
      <c r="A18" s="2"/>
      <c r="B18" s="2"/>
      <c r="C18" s="2"/>
      <c r="D18" s="2"/>
      <c r="E18" s="106"/>
      <c r="F18" s="106"/>
      <c r="G18" s="106"/>
      <c r="H18" s="106"/>
      <c r="I18" s="106"/>
      <c r="J18" s="106"/>
      <c r="K18" s="106"/>
    </row>
    <row r="19" spans="1:11" ht="12.75">
      <c r="A19" s="2"/>
      <c r="B19" s="2"/>
      <c r="C19" s="2"/>
      <c r="D19" s="2"/>
      <c r="E19" s="106"/>
      <c r="F19" s="106"/>
      <c r="G19" s="106"/>
      <c r="H19" s="106"/>
      <c r="I19" s="106"/>
      <c r="J19" s="106"/>
      <c r="K19" s="106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</sheetData>
  <sheetProtection/>
  <mergeCells count="3">
    <mergeCell ref="A1:D1"/>
    <mergeCell ref="A2:D2"/>
    <mergeCell ref="E15:K19"/>
  </mergeCells>
  <printOptions headings="1"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10.7109375" style="0" customWidth="1"/>
    <col min="4" max="4" width="9.28125" style="0" bestFit="1" customWidth="1"/>
  </cols>
  <sheetData>
    <row r="1" spans="1:4" ht="30" customHeight="1">
      <c r="A1" s="31" t="s">
        <v>0</v>
      </c>
      <c r="B1" s="31"/>
      <c r="C1" s="31"/>
      <c r="D1" s="31"/>
    </row>
    <row r="2" spans="1:4" s="8" customFormat="1" ht="30" customHeight="1">
      <c r="A2" s="102" t="s">
        <v>54</v>
      </c>
      <c r="B2" s="102"/>
      <c r="C2" s="102"/>
      <c r="D2" s="102"/>
    </row>
    <row r="3" spans="1:4" ht="38.25">
      <c r="A3" s="96"/>
      <c r="B3" s="97"/>
      <c r="C3" s="26" t="s">
        <v>1</v>
      </c>
      <c r="D3" s="103" t="s">
        <v>56</v>
      </c>
    </row>
    <row r="4" spans="1:4" ht="24.75" customHeight="1">
      <c r="A4" s="15"/>
      <c r="B4" s="90" t="s">
        <v>40</v>
      </c>
      <c r="C4" s="91">
        <v>0.021000000000000005</v>
      </c>
      <c r="D4" s="101">
        <v>0.9756880817111476</v>
      </c>
    </row>
    <row r="5" spans="1:4" ht="24.75" customHeight="1">
      <c r="A5" s="51">
        <v>1</v>
      </c>
      <c r="B5" s="92" t="s">
        <v>41</v>
      </c>
      <c r="C5" s="107">
        <v>0.0228125</v>
      </c>
      <c r="D5" s="101">
        <v>0.9736176482079267</v>
      </c>
    </row>
    <row r="6" spans="1:4" ht="24.75" customHeight="1">
      <c r="A6" s="51">
        <v>2</v>
      </c>
      <c r="B6" s="92" t="s">
        <v>42</v>
      </c>
      <c r="C6" s="107">
        <v>0.027500000000000004</v>
      </c>
      <c r="D6" s="101">
        <v>0.9682834301326864</v>
      </c>
    </row>
    <row r="7" spans="1:4" ht="24.75" customHeight="1">
      <c r="A7" s="51">
        <v>3</v>
      </c>
      <c r="B7" s="92" t="s">
        <v>43</v>
      </c>
      <c r="C7" s="107">
        <v>0.037375000000000005</v>
      </c>
      <c r="D7" s="101">
        <v>0.957141451744625</v>
      </c>
    </row>
    <row r="8" spans="1:4" ht="24.75" customHeight="1">
      <c r="A8" s="51">
        <v>4</v>
      </c>
      <c r="B8" s="92" t="s">
        <v>44</v>
      </c>
      <c r="C8" s="107">
        <v>0.06837499999999999</v>
      </c>
      <c r="D8" s="101">
        <v>0.9229902746872429</v>
      </c>
    </row>
    <row r="9" spans="1:4" ht="24.75" customHeight="1">
      <c r="A9" s="51">
        <v>5</v>
      </c>
      <c r="B9" s="92" t="s">
        <v>45</v>
      </c>
      <c r="C9" s="23">
        <v>0.1195625</v>
      </c>
      <c r="D9" s="101">
        <v>0.8692459732365058</v>
      </c>
    </row>
    <row r="10" spans="1:4" ht="24.75" customHeight="1">
      <c r="A10" s="51">
        <v>6</v>
      </c>
      <c r="B10" s="92" t="s">
        <v>46</v>
      </c>
      <c r="C10" s="23">
        <v>0.2215</v>
      </c>
      <c r="D10" s="101">
        <v>0.7713589092150805</v>
      </c>
    </row>
    <row r="11" spans="1:4" ht="24.75" customHeight="1">
      <c r="A11" s="93">
        <v>7</v>
      </c>
      <c r="B11" s="94" t="s">
        <v>47</v>
      </c>
      <c r="C11" s="108">
        <v>0.019375</v>
      </c>
      <c r="D11" s="101">
        <v>0.977548075373758</v>
      </c>
    </row>
    <row r="12" spans="1:4" ht="24.75" customHeight="1">
      <c r="A12" s="93">
        <v>8</v>
      </c>
      <c r="B12" s="94" t="s">
        <v>48</v>
      </c>
      <c r="C12" s="108">
        <v>0.023750000000000004</v>
      </c>
      <c r="D12" s="101">
        <v>0.9725484588853656</v>
      </c>
    </row>
    <row r="13" spans="1:4" ht="24.75" customHeight="1">
      <c r="A13" s="93">
        <v>9</v>
      </c>
      <c r="B13" s="94" t="s">
        <v>49</v>
      </c>
      <c r="C13" s="108">
        <v>0.0364375</v>
      </c>
      <c r="D13" s="101">
        <v>0.9581937030859708</v>
      </c>
    </row>
    <row r="14" spans="1:4" ht="24.75" customHeight="1">
      <c r="A14" s="93">
        <v>10</v>
      </c>
      <c r="B14" s="94" t="s">
        <v>50</v>
      </c>
      <c r="C14" s="108">
        <v>0.055875</v>
      </c>
      <c r="D14" s="101">
        <v>0.9366118000341125</v>
      </c>
    </row>
    <row r="15" spans="1:11" ht="24.75" customHeight="1">
      <c r="A15" s="93">
        <v>11</v>
      </c>
      <c r="B15" s="94" t="s">
        <v>51</v>
      </c>
      <c r="C15" s="95">
        <v>0.10370000000000001</v>
      </c>
      <c r="D15" s="104">
        <v>0.8855573663370351</v>
      </c>
      <c r="E15" s="105" t="s">
        <v>57</v>
      </c>
      <c r="F15" s="106"/>
      <c r="G15" s="106"/>
      <c r="H15" s="106"/>
      <c r="I15" s="106"/>
      <c r="J15" s="106"/>
      <c r="K15" s="106"/>
    </row>
    <row r="16" spans="1:11" ht="24.75" customHeight="1">
      <c r="A16" s="93">
        <v>12</v>
      </c>
      <c r="B16" s="94" t="s">
        <v>52</v>
      </c>
      <c r="C16" s="95">
        <v>0.202375</v>
      </c>
      <c r="D16" s="104">
        <v>0.7888439970775379</v>
      </c>
      <c r="E16" s="106"/>
      <c r="F16" s="106"/>
      <c r="G16" s="106"/>
      <c r="H16" s="106"/>
      <c r="I16" s="106"/>
      <c r="J16" s="106"/>
      <c r="K16" s="106"/>
    </row>
    <row r="17" spans="1:11" ht="12.75">
      <c r="A17" s="2"/>
      <c r="B17" s="2"/>
      <c r="C17" s="2"/>
      <c r="E17" s="106"/>
      <c r="F17" s="106"/>
      <c r="G17" s="106"/>
      <c r="H17" s="106"/>
      <c r="I17" s="106"/>
      <c r="J17" s="106"/>
      <c r="K17" s="106"/>
    </row>
    <row r="18" spans="1:11" ht="12.75">
      <c r="A18" s="2"/>
      <c r="B18" s="2"/>
      <c r="C18" s="2"/>
      <c r="E18" s="106"/>
      <c r="F18" s="106"/>
      <c r="G18" s="106"/>
      <c r="H18" s="106"/>
      <c r="I18" s="106"/>
      <c r="J18" s="106"/>
      <c r="K18" s="106"/>
    </row>
    <row r="19" spans="1:11" ht="12.75">
      <c r="A19" s="2"/>
      <c r="B19" s="2"/>
      <c r="C19" s="2"/>
      <c r="E19" s="106"/>
      <c r="F19" s="106"/>
      <c r="G19" s="106"/>
      <c r="H19" s="106"/>
      <c r="I19" s="106"/>
      <c r="J19" s="106"/>
      <c r="K19" s="106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</sheetData>
  <sheetProtection/>
  <mergeCells count="3">
    <mergeCell ref="A1:D1"/>
    <mergeCell ref="A2:D2"/>
    <mergeCell ref="E15:K19"/>
  </mergeCells>
  <printOptions headings="1"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Luisa</cp:lastModifiedBy>
  <cp:lastPrinted>2015-10-16T09:07:50Z</cp:lastPrinted>
  <dcterms:created xsi:type="dcterms:W3CDTF">2015-10-14T21:33:23Z</dcterms:created>
  <dcterms:modified xsi:type="dcterms:W3CDTF">2015-10-16T12:48:02Z</dcterms:modified>
  <cp:category/>
  <cp:version/>
  <cp:contentType/>
  <cp:contentStatus/>
</cp:coreProperties>
</file>