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rotocollo marco" sheetId="1" r:id="rId1"/>
    <sheet name="proposta luisa" sheetId="2" r:id="rId2"/>
  </sheets>
  <definedNames/>
  <calcPr fullCalcOnLoad="1"/>
</workbook>
</file>

<file path=xl/sharedStrings.xml><?xml version="1.0" encoding="utf-8"?>
<sst xmlns="http://schemas.openxmlformats.org/spreadsheetml/2006/main" count="63" uniqueCount="29">
  <si>
    <t>pendenza</t>
  </si>
  <si>
    <t>intercetta</t>
  </si>
  <si>
    <t>Abs media</t>
  </si>
  <si>
    <t>Quantità GAE (mg)</t>
  </si>
  <si>
    <t>Concentrazione GAE (mg/mL)</t>
  </si>
  <si>
    <t>mg</t>
  </si>
  <si>
    <t>mL</t>
  </si>
  <si>
    <t xml:space="preserve">media </t>
  </si>
  <si>
    <t>deviazione standard</t>
  </si>
  <si>
    <t>t di Student</t>
  </si>
  <si>
    <t>intervallo fiduciale</t>
  </si>
  <si>
    <t>limite fiduciale inferiore</t>
  </si>
  <si>
    <t>limite fiduciale superiore</t>
  </si>
  <si>
    <t>n° slz</t>
  </si>
  <si>
    <t>mg/mL</t>
  </si>
  <si>
    <t>Soluzioni estratto</t>
  </si>
  <si>
    <t>GAE</t>
  </si>
  <si>
    <t>prelievo</t>
  </si>
  <si>
    <t>V finale</t>
  </si>
  <si>
    <t>figlia</t>
  </si>
  <si>
    <t>TPC</t>
  </si>
  <si>
    <t>mg/g</t>
  </si>
  <si>
    <t>prelievo madre</t>
  </si>
  <si>
    <t>volume figlia</t>
  </si>
  <si>
    <t>conc. slz madre</t>
  </si>
  <si>
    <t>conc. slz figlia</t>
  </si>
  <si>
    <t>diluizione</t>
  </si>
  <si>
    <t>diluizione totale</t>
  </si>
  <si>
    <t>slz per lettura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</si>
</sst>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#.###"/>
    <numFmt numFmtId="167" formatCode="0.0"/>
    <numFmt numFmtId="168" formatCode="0.00000"/>
    <numFmt numFmtId="169" formatCode="0.00000000"/>
    <numFmt numFmtId="170" formatCode="0.0000000"/>
    <numFmt numFmtId="171" formatCode="0.000000"/>
    <numFmt numFmtId="172" formatCode="#,##0.0"/>
    <numFmt numFmtId="173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165" fontId="19" fillId="0" borderId="10" xfId="0" applyNumberFormat="1" applyFont="1" applyFill="1" applyBorder="1" applyAlignment="1">
      <alignment horizontal="center" vertical="center"/>
    </xf>
    <xf numFmtId="165" fontId="19" fillId="0" borderId="10" xfId="0" applyNumberFormat="1" applyFont="1" applyFill="1" applyBorder="1" applyAlignment="1">
      <alignment horizontal="right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65" fontId="40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68" fontId="0" fillId="0" borderId="10" xfId="0" applyNumberFormat="1" applyFill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7" fontId="19" fillId="0" borderId="10" xfId="0" applyNumberFormat="1" applyFont="1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center" vertical="center"/>
    </xf>
    <xf numFmtId="171" fontId="19" fillId="0" borderId="0" xfId="0" applyNumberFormat="1" applyFont="1" applyFill="1" applyBorder="1" applyAlignment="1">
      <alignment horizontal="center" vertical="center"/>
    </xf>
    <xf numFmtId="168" fontId="19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right" vertical="center"/>
    </xf>
    <xf numFmtId="0" fontId="37" fillId="0" borderId="15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164" fontId="0" fillId="34" borderId="10" xfId="0" applyNumberFormat="1" applyFill="1" applyBorder="1" applyAlignment="1">
      <alignment horizontal="center" vertical="center"/>
    </xf>
    <xf numFmtId="164" fontId="19" fillId="34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-0.00825"/>
          <c:w val="0.914"/>
          <c:h val="0.9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'protocollo marco'!$B$18:$B$23</c:f>
              <c:numCache/>
            </c:numRef>
          </c:xVal>
          <c:yVal>
            <c:numRef>
              <c:f>'protocollo marco'!$C$18:$C$23</c:f>
              <c:numCache/>
            </c:numRef>
          </c:yVal>
          <c:smooth val="0"/>
        </c:ser>
        <c:axId val="63174686"/>
        <c:axId val="51599991"/>
      </c:scatterChart>
      <c:valAx>
        <c:axId val="63174686"/>
        <c:scaling>
          <c:orientation val="minMax"/>
          <c:max val="0.0250000000000000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Concentrazione GAE (mg/mL)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51599991"/>
        <c:crosses val="autoZero"/>
        <c:crossBetween val="midCat"/>
        <c:dispUnits/>
        <c:majorUnit val="0.005000000000000001"/>
        <c:minorUnit val="0.0010000000000000002"/>
      </c:valAx>
      <c:valAx>
        <c:axId val="51599991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Abs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63174686"/>
        <c:crosses val="autoZero"/>
        <c:crossBetween val="midCat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-0.00825"/>
          <c:w val="0.916"/>
          <c:h val="0.9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'protocollo marco'!$B$2:$B$7</c:f>
              <c:numCache/>
            </c:numRef>
          </c:xVal>
          <c:yVal>
            <c:numRef>
              <c:f>'protocollo marco'!$C$2:$C$7</c:f>
              <c:numCache/>
            </c:numRef>
          </c:yVal>
          <c:smooth val="0"/>
        </c:ser>
        <c:axId val="9857988"/>
        <c:axId val="5691157"/>
      </c:scatterChart>
      <c:valAx>
        <c:axId val="9857988"/>
        <c:scaling>
          <c:orientation val="minMax"/>
          <c:max val="0.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Quantità GAE (mg)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5691157"/>
        <c:crosses val="autoZero"/>
        <c:crossBetween val="midCat"/>
        <c:dispUnits/>
        <c:majorUnit val="0.05"/>
        <c:minorUnit val="0.010000000000000002"/>
      </c:valAx>
      <c:valAx>
        <c:axId val="5691157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Abs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9857988"/>
        <c:crosses val="autoZero"/>
        <c:crossBetween val="midCat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15</xdr:row>
      <xdr:rowOff>180975</xdr:rowOff>
    </xdr:from>
    <xdr:to>
      <xdr:col>11</xdr:col>
      <xdr:colOff>152400</xdr:colOff>
      <xdr:row>31</xdr:row>
      <xdr:rowOff>9525</xdr:rowOff>
    </xdr:to>
    <xdr:graphicFrame>
      <xdr:nvGraphicFramePr>
        <xdr:cNvPr id="1" name="Grafico 5"/>
        <xdr:cNvGraphicFramePr/>
      </xdr:nvGraphicFramePr>
      <xdr:xfrm>
        <a:off x="3181350" y="3038475"/>
        <a:ext cx="46863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209550</xdr:colOff>
      <xdr:row>0</xdr:row>
      <xdr:rowOff>0</xdr:rowOff>
    </xdr:from>
    <xdr:to>
      <xdr:col>11</xdr:col>
      <xdr:colOff>171450</xdr:colOff>
      <xdr:row>15</xdr:row>
      <xdr:rowOff>19050</xdr:rowOff>
    </xdr:to>
    <xdr:graphicFrame>
      <xdr:nvGraphicFramePr>
        <xdr:cNvPr id="2" name="Grafico 4"/>
        <xdr:cNvGraphicFramePr/>
      </xdr:nvGraphicFramePr>
      <xdr:xfrm>
        <a:off x="3200400" y="0"/>
        <a:ext cx="46863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1" customWidth="1"/>
    <col min="2" max="2" width="27.57421875" style="1" bestFit="1" customWidth="1"/>
    <col min="3" max="3" width="12.57421875" style="1" bestFit="1" customWidth="1"/>
    <col min="4" max="9" width="8.7109375" style="1" customWidth="1"/>
    <col min="10" max="10" width="9.8515625" style="1" bestFit="1" customWidth="1"/>
    <col min="11" max="13" width="8.7109375" style="1" customWidth="1"/>
    <col min="14" max="14" width="10.28125" style="1" bestFit="1" customWidth="1"/>
    <col min="15" max="15" width="8.7109375" style="1" customWidth="1"/>
    <col min="16" max="23" width="8.7109375" style="8" customWidth="1"/>
    <col min="24" max="16384" width="9.140625" style="1" customWidth="1"/>
  </cols>
  <sheetData>
    <row r="1" spans="2:3" ht="15">
      <c r="B1" s="3" t="s">
        <v>3</v>
      </c>
      <c r="C1" s="3" t="s">
        <v>2</v>
      </c>
    </row>
    <row r="2" spans="2:3" ht="15">
      <c r="B2" s="9">
        <v>0.025</v>
      </c>
      <c r="C2" s="10">
        <v>0.18699999999999997</v>
      </c>
    </row>
    <row r="3" spans="2:3" ht="15">
      <c r="B3" s="11">
        <v>0.05</v>
      </c>
      <c r="C3" s="10">
        <v>0.338</v>
      </c>
    </row>
    <row r="4" spans="2:3" ht="15">
      <c r="B4" s="12">
        <v>0.1</v>
      </c>
      <c r="C4" s="10">
        <v>0.579</v>
      </c>
    </row>
    <row r="5" spans="2:3" ht="15">
      <c r="B5" s="12">
        <v>0.2</v>
      </c>
      <c r="C5" s="13">
        <v>1.0215</v>
      </c>
    </row>
    <row r="6" spans="2:3" ht="15">
      <c r="B6" s="12">
        <v>0.3</v>
      </c>
      <c r="C6" s="10">
        <v>1.5230000000000001</v>
      </c>
    </row>
    <row r="7" spans="2:3" ht="15">
      <c r="B7" s="12">
        <v>0.4</v>
      </c>
      <c r="C7" s="10">
        <v>2.1790000000000003</v>
      </c>
    </row>
    <row r="8" spans="2:3" ht="15">
      <c r="B8" s="14" t="s">
        <v>0</v>
      </c>
      <c r="C8" s="15">
        <f>SLOPE(C2:C7,B2:B7)</f>
        <v>5.140942507068803</v>
      </c>
    </row>
    <row r="9" spans="2:3" ht="15">
      <c r="B9" s="14" t="s">
        <v>1</v>
      </c>
      <c r="C9" s="15">
        <f>INTERCEPT(C2:C7,B2:B7)</f>
        <v>0.050164467483506114</v>
      </c>
    </row>
    <row r="17" spans="2:3" ht="15">
      <c r="B17" s="3" t="s">
        <v>4</v>
      </c>
      <c r="C17" s="3" t="s">
        <v>2</v>
      </c>
    </row>
    <row r="18" spans="2:3" ht="15">
      <c r="B18" s="9">
        <f>+B2/20</f>
        <v>0.00125</v>
      </c>
      <c r="C18" s="10">
        <v>0.18699999999999997</v>
      </c>
    </row>
    <row r="19" spans="2:3" ht="15">
      <c r="B19" s="9">
        <v>0.0025</v>
      </c>
      <c r="C19" s="10">
        <v>0.338</v>
      </c>
    </row>
    <row r="20" spans="2:3" ht="15">
      <c r="B20" s="9">
        <v>0.005</v>
      </c>
      <c r="C20" s="10">
        <v>0.579</v>
      </c>
    </row>
    <row r="21" spans="2:3" ht="15">
      <c r="B21" s="9">
        <v>0.01</v>
      </c>
      <c r="C21" s="10">
        <v>1.0215</v>
      </c>
    </row>
    <row r="22" spans="2:3" ht="15">
      <c r="B22" s="9">
        <v>0.015</v>
      </c>
      <c r="C22" s="10">
        <v>1.5230000000000001</v>
      </c>
    </row>
    <row r="23" spans="2:3" ht="15">
      <c r="B23" s="9">
        <v>0.02</v>
      </c>
      <c r="C23" s="10">
        <v>2.1790000000000003</v>
      </c>
    </row>
    <row r="24" spans="2:3" ht="15">
      <c r="B24" s="14" t="s">
        <v>0</v>
      </c>
      <c r="C24" s="15">
        <f>SLOPE(C18:C23,B18:B23)</f>
        <v>102.81885014137609</v>
      </c>
    </row>
    <row r="25" spans="2:3" ht="15">
      <c r="B25" s="14" t="s">
        <v>1</v>
      </c>
      <c r="C25" s="15">
        <f>INTERCEPT(C18:C23,B18:B23)</f>
        <v>0.05016446748350589</v>
      </c>
    </row>
    <row r="33" spans="4:13" ht="15">
      <c r="D33" s="16" t="s">
        <v>15</v>
      </c>
      <c r="E33" s="16"/>
      <c r="F33" s="16"/>
      <c r="G33" s="16"/>
      <c r="H33" s="16"/>
      <c r="I33" s="16"/>
      <c r="J33" s="16"/>
      <c r="K33" s="46" t="s">
        <v>2</v>
      </c>
      <c r="L33" s="28" t="s">
        <v>16</v>
      </c>
      <c r="M33" s="28" t="s">
        <v>20</v>
      </c>
    </row>
    <row r="34" spans="4:13" ht="15">
      <c r="D34" s="44"/>
      <c r="E34" s="44" t="s">
        <v>19</v>
      </c>
      <c r="F34" s="44" t="s">
        <v>17</v>
      </c>
      <c r="G34" s="44" t="s">
        <v>18</v>
      </c>
      <c r="H34" s="6" t="s">
        <v>28</v>
      </c>
      <c r="I34" s="7"/>
      <c r="J34" s="17" t="s">
        <v>26</v>
      </c>
      <c r="K34" s="47"/>
      <c r="L34" s="19"/>
      <c r="M34" s="19"/>
    </row>
    <row r="35" spans="1:22" ht="15">
      <c r="A35" s="2"/>
      <c r="B35" s="37"/>
      <c r="C35" s="37"/>
      <c r="D35" s="18" t="s">
        <v>13</v>
      </c>
      <c r="E35" s="3" t="s">
        <v>14</v>
      </c>
      <c r="F35" s="3" t="s">
        <v>6</v>
      </c>
      <c r="G35" s="18" t="s">
        <v>6</v>
      </c>
      <c r="H35" s="3" t="s">
        <v>14</v>
      </c>
      <c r="I35" s="3" t="s">
        <v>5</v>
      </c>
      <c r="J35" s="19"/>
      <c r="K35" s="48"/>
      <c r="L35" s="3" t="s">
        <v>14</v>
      </c>
      <c r="M35" s="3" t="s">
        <v>21</v>
      </c>
      <c r="Q35" s="20"/>
      <c r="R35" s="20"/>
      <c r="S35" s="20"/>
      <c r="T35" s="20"/>
      <c r="U35" s="20"/>
      <c r="V35" s="20"/>
    </row>
    <row r="36" spans="1:22" ht="15">
      <c r="A36" s="2"/>
      <c r="B36" s="30"/>
      <c r="C36" s="30"/>
      <c r="D36" s="10">
        <v>1</v>
      </c>
      <c r="E36" s="10">
        <v>100</v>
      </c>
      <c r="F36" s="10">
        <v>0.25</v>
      </c>
      <c r="G36" s="10">
        <v>5</v>
      </c>
      <c r="H36" s="22">
        <f>+E36*F36/G36</f>
        <v>5</v>
      </c>
      <c r="I36" s="10">
        <f>+H36*G36</f>
        <v>25</v>
      </c>
      <c r="J36" s="20"/>
      <c r="K36" s="20"/>
      <c r="L36" s="20"/>
      <c r="M36" s="20"/>
      <c r="Q36" s="20"/>
      <c r="R36" s="20"/>
      <c r="S36" s="20"/>
      <c r="T36" s="20"/>
      <c r="U36" s="20"/>
      <c r="V36" s="20"/>
    </row>
    <row r="37" spans="1:22" ht="15">
      <c r="A37" s="2"/>
      <c r="B37" s="30"/>
      <c r="C37" s="38"/>
      <c r="D37" s="10">
        <v>2</v>
      </c>
      <c r="E37" s="10">
        <f>+E36/2</f>
        <v>50</v>
      </c>
      <c r="F37" s="10">
        <v>0.25</v>
      </c>
      <c r="G37" s="10">
        <v>5</v>
      </c>
      <c r="H37" s="22">
        <f aca="true" t="shared" si="0" ref="H37:H43">+E37*F37/G37</f>
        <v>2.5</v>
      </c>
      <c r="I37" s="10">
        <f aca="true" t="shared" si="1" ref="I37:I43">+H37*G37</f>
        <v>12.5</v>
      </c>
      <c r="J37" s="20"/>
      <c r="K37" s="20"/>
      <c r="L37" s="20"/>
      <c r="M37" s="20"/>
      <c r="Q37" s="20"/>
      <c r="R37" s="20"/>
      <c r="S37" s="20"/>
      <c r="T37" s="20"/>
      <c r="U37" s="20"/>
      <c r="V37" s="20"/>
    </row>
    <row r="38" spans="1:22" ht="15">
      <c r="A38" s="2"/>
      <c r="B38" s="30"/>
      <c r="C38" s="30"/>
      <c r="D38" s="10">
        <v>3</v>
      </c>
      <c r="E38" s="10">
        <f aca="true" t="shared" si="2" ref="E38:E43">+E37/2</f>
        <v>25</v>
      </c>
      <c r="F38" s="10">
        <v>0.25</v>
      </c>
      <c r="G38" s="10">
        <v>5</v>
      </c>
      <c r="H38" s="22">
        <f t="shared" si="0"/>
        <v>1.25</v>
      </c>
      <c r="I38" s="10">
        <f t="shared" si="1"/>
        <v>6.25</v>
      </c>
      <c r="J38" s="20"/>
      <c r="K38" s="24"/>
      <c r="L38" s="20"/>
      <c r="M38" s="20"/>
      <c r="Q38" s="20"/>
      <c r="R38" s="20"/>
      <c r="S38" s="20"/>
      <c r="T38" s="20"/>
      <c r="U38" s="20"/>
      <c r="V38" s="20"/>
    </row>
    <row r="39" spans="1:22" ht="15">
      <c r="A39" s="2"/>
      <c r="B39" s="30"/>
      <c r="C39" s="30"/>
      <c r="D39" s="10">
        <v>4</v>
      </c>
      <c r="E39" s="10">
        <f t="shared" si="2"/>
        <v>12.5</v>
      </c>
      <c r="F39" s="10">
        <v>0.25</v>
      </c>
      <c r="G39" s="10">
        <v>5</v>
      </c>
      <c r="H39" s="22">
        <f t="shared" si="0"/>
        <v>0.625</v>
      </c>
      <c r="I39" s="10">
        <f t="shared" si="1"/>
        <v>3.125</v>
      </c>
      <c r="J39" s="20"/>
      <c r="K39" s="20"/>
      <c r="L39" s="24"/>
      <c r="M39" s="20"/>
      <c r="Q39" s="20"/>
      <c r="R39" s="20"/>
      <c r="S39" s="20"/>
      <c r="T39" s="20"/>
      <c r="U39" s="20"/>
      <c r="V39" s="20"/>
    </row>
    <row r="40" spans="1:22" ht="15">
      <c r="A40" s="2"/>
      <c r="B40" s="2"/>
      <c r="C40" s="45"/>
      <c r="D40" s="10">
        <v>5</v>
      </c>
      <c r="E40" s="10">
        <f t="shared" si="2"/>
        <v>6.25</v>
      </c>
      <c r="F40" s="10">
        <v>0.25</v>
      </c>
      <c r="G40" s="10">
        <v>5</v>
      </c>
      <c r="H40" s="22">
        <f t="shared" si="0"/>
        <v>0.3125</v>
      </c>
      <c r="I40" s="10">
        <f t="shared" si="1"/>
        <v>1.5625</v>
      </c>
      <c r="J40" s="10">
        <f>+$E$36/H40</f>
        <v>320</v>
      </c>
      <c r="K40" s="13">
        <v>1.152</v>
      </c>
      <c r="L40" s="27">
        <f>+(K40-$C$25)/$C$24</f>
        <v>0.010716279466279463</v>
      </c>
      <c r="M40" s="31">
        <f>+L40*J40/100*1000</f>
        <v>34.29209429209428</v>
      </c>
      <c r="R40" s="20"/>
      <c r="S40" s="20"/>
      <c r="T40" s="20"/>
      <c r="U40" s="20"/>
      <c r="V40" s="20"/>
    </row>
    <row r="41" spans="1:22" ht="15">
      <c r="A41" s="2"/>
      <c r="B41" s="2"/>
      <c r="C41" s="45"/>
      <c r="D41" s="10">
        <v>6</v>
      </c>
      <c r="E41" s="13">
        <f t="shared" si="2"/>
        <v>3.125</v>
      </c>
      <c r="F41" s="10">
        <v>0.25</v>
      </c>
      <c r="G41" s="10">
        <v>5</v>
      </c>
      <c r="H41" s="22">
        <f t="shared" si="0"/>
        <v>0.15625</v>
      </c>
      <c r="I41" s="10">
        <f t="shared" si="1"/>
        <v>0.78125</v>
      </c>
      <c r="J41" s="10">
        <f>+$E$36/H41</f>
        <v>640</v>
      </c>
      <c r="K41" s="23">
        <v>0.6963333333333334</v>
      </c>
      <c r="L41" s="21">
        <f>+(K41-$C$25)/$C$24</f>
        <v>0.006284536978981424</v>
      </c>
      <c r="M41" s="31">
        <f>+L41*J41/100*1000</f>
        <v>40.221036665481115</v>
      </c>
      <c r="R41" s="25"/>
      <c r="S41" s="20"/>
      <c r="T41" s="20"/>
      <c r="U41" s="20"/>
      <c r="V41" s="20"/>
    </row>
    <row r="42" spans="1:22" ht="15">
      <c r="A42" s="2"/>
      <c r="B42" s="2"/>
      <c r="C42" s="45"/>
      <c r="D42" s="10">
        <v>7</v>
      </c>
      <c r="E42" s="13">
        <f t="shared" si="2"/>
        <v>1.5625</v>
      </c>
      <c r="F42" s="10">
        <v>0.25</v>
      </c>
      <c r="G42" s="10">
        <v>5</v>
      </c>
      <c r="H42" s="22">
        <f t="shared" si="0"/>
        <v>0.078125</v>
      </c>
      <c r="I42" s="10">
        <f t="shared" si="1"/>
        <v>0.390625</v>
      </c>
      <c r="J42" s="10">
        <f>+$E$36/H42</f>
        <v>1280</v>
      </c>
      <c r="K42" s="13">
        <v>0.4426666666666667</v>
      </c>
      <c r="L42" s="21">
        <f>+(K42-$C$25)/$C$24</f>
        <v>0.0038174147896370136</v>
      </c>
      <c r="M42" s="31">
        <f>+L42*J42/100*1000</f>
        <v>48.862909307353775</v>
      </c>
      <c r="R42" s="36"/>
      <c r="S42" s="20"/>
      <c r="T42" s="20"/>
      <c r="U42" s="20"/>
      <c r="V42" s="20"/>
    </row>
    <row r="43" spans="1:22" ht="15">
      <c r="A43" s="2"/>
      <c r="B43" s="2"/>
      <c r="C43" s="45"/>
      <c r="D43" s="10">
        <v>8</v>
      </c>
      <c r="E43" s="13">
        <f t="shared" si="2"/>
        <v>0.78125</v>
      </c>
      <c r="F43" s="10">
        <v>0.25</v>
      </c>
      <c r="G43" s="10">
        <v>5</v>
      </c>
      <c r="H43" s="22">
        <f t="shared" si="0"/>
        <v>0.0390625</v>
      </c>
      <c r="I43" s="10">
        <f t="shared" si="1"/>
        <v>0.1953125</v>
      </c>
      <c r="J43" s="10">
        <f>+$E$36/H43</f>
        <v>2560</v>
      </c>
      <c r="K43" s="13">
        <v>0.289</v>
      </c>
      <c r="L43" s="21">
        <f>+(K43-$C$25)/$C$24</f>
        <v>0.002322876906210241</v>
      </c>
      <c r="M43" s="31">
        <f>+L43*J43/100*1000</f>
        <v>59.465648798982166</v>
      </c>
      <c r="R43" s="25"/>
      <c r="S43" s="24"/>
      <c r="T43" s="20"/>
      <c r="U43" s="20"/>
      <c r="V43" s="20"/>
    </row>
    <row r="44" spans="1:22" ht="15">
      <c r="A44" s="2"/>
      <c r="B44" s="2"/>
      <c r="C44" s="45"/>
      <c r="D44" s="8"/>
      <c r="E44" s="20"/>
      <c r="F44" s="20"/>
      <c r="G44" s="20"/>
      <c r="H44" s="20"/>
      <c r="I44" s="5" t="s">
        <v>7</v>
      </c>
      <c r="J44" s="5"/>
      <c r="K44" s="5"/>
      <c r="L44" s="5"/>
      <c r="M44" s="31">
        <f>AVERAGE(M40:M43)</f>
        <v>45.71042226597783</v>
      </c>
      <c r="R44" s="20"/>
      <c r="S44" s="20"/>
      <c r="T44" s="20"/>
      <c r="U44" s="20"/>
      <c r="V44" s="20"/>
    </row>
    <row r="45" spans="1:22" ht="15">
      <c r="A45" s="2"/>
      <c r="B45" s="2"/>
      <c r="C45" s="45"/>
      <c r="D45" s="8"/>
      <c r="E45" s="20"/>
      <c r="F45" s="20"/>
      <c r="G45" s="20"/>
      <c r="H45" s="20"/>
      <c r="I45" s="5" t="s">
        <v>8</v>
      </c>
      <c r="J45" s="5"/>
      <c r="K45" s="5"/>
      <c r="L45" s="5"/>
      <c r="M45" s="32">
        <f>+STDEV(M40:M43)</f>
        <v>10.949216098431</v>
      </c>
      <c r="R45" s="20"/>
      <c r="S45" s="20"/>
      <c r="T45" s="20"/>
      <c r="U45" s="20"/>
      <c r="V45" s="20"/>
    </row>
    <row r="46" spans="1:22" ht="15">
      <c r="A46" s="2"/>
      <c r="B46" s="2"/>
      <c r="C46" s="2"/>
      <c r="D46" s="8"/>
      <c r="E46" s="20"/>
      <c r="F46" s="20"/>
      <c r="G46" s="20"/>
      <c r="H46" s="20"/>
      <c r="I46" s="5" t="s">
        <v>9</v>
      </c>
      <c r="J46" s="5"/>
      <c r="K46" s="5"/>
      <c r="L46" s="5"/>
      <c r="M46" s="4">
        <f>TINV(0.05,COUNTA(M40:M43)-1)</f>
        <v>3.18244630488688</v>
      </c>
      <c r="R46" s="20"/>
      <c r="S46" s="20"/>
      <c r="T46" s="20"/>
      <c r="U46" s="20"/>
      <c r="V46" s="20"/>
    </row>
    <row r="47" spans="1:13" ht="15">
      <c r="A47" s="2"/>
      <c r="B47" s="2"/>
      <c r="C47" s="2"/>
      <c r="D47" s="8"/>
      <c r="E47" s="20"/>
      <c r="F47" s="8"/>
      <c r="G47" s="8"/>
      <c r="H47" s="8"/>
      <c r="I47" s="5" t="s">
        <v>10</v>
      </c>
      <c r="J47" s="5"/>
      <c r="K47" s="5"/>
      <c r="L47" s="5"/>
      <c r="M47" s="35">
        <f>+M46*M45</f>
        <v>34.84529231385967</v>
      </c>
    </row>
    <row r="48" spans="1:13" ht="15">
      <c r="A48" s="2"/>
      <c r="B48" s="37"/>
      <c r="C48" s="37"/>
      <c r="D48" s="8"/>
      <c r="E48" s="20"/>
      <c r="F48" s="8"/>
      <c r="G48" s="8"/>
      <c r="H48" s="8"/>
      <c r="I48" s="5" t="s">
        <v>11</v>
      </c>
      <c r="J48" s="5"/>
      <c r="K48" s="5"/>
      <c r="L48" s="5"/>
      <c r="M48" s="34">
        <f>+M44-M47</f>
        <v>10.86512995211816</v>
      </c>
    </row>
    <row r="49" spans="1:13" ht="15">
      <c r="A49" s="2"/>
      <c r="B49" s="43"/>
      <c r="C49" s="30"/>
      <c r="D49" s="8"/>
      <c r="E49" s="20"/>
      <c r="F49" s="8"/>
      <c r="G49" s="8"/>
      <c r="H49" s="8"/>
      <c r="I49" s="5" t="s">
        <v>12</v>
      </c>
      <c r="J49" s="5"/>
      <c r="K49" s="5"/>
      <c r="L49" s="5"/>
      <c r="M49" s="34">
        <f>+M44+M47</f>
        <v>80.55571457983751</v>
      </c>
    </row>
    <row r="50" spans="1:15" ht="15">
      <c r="A50" s="2"/>
      <c r="B50" s="43"/>
      <c r="C50" s="38"/>
      <c r="D50" s="25"/>
      <c r="E50" s="25"/>
      <c r="G50" s="8"/>
      <c r="H50" s="8"/>
      <c r="I50" s="8"/>
      <c r="J50" s="8"/>
      <c r="K50" s="8"/>
      <c r="L50" s="8"/>
      <c r="M50" s="8"/>
      <c r="N50" s="8"/>
      <c r="O50" s="8"/>
    </row>
    <row r="51" spans="1:15" ht="15">
      <c r="A51" s="2"/>
      <c r="B51" s="43"/>
      <c r="C51" s="30"/>
      <c r="D51" s="25"/>
      <c r="E51" s="25"/>
      <c r="G51" s="8"/>
      <c r="H51" s="8"/>
      <c r="I51" s="8"/>
      <c r="J51" s="8"/>
      <c r="K51" s="8"/>
      <c r="L51" s="8"/>
      <c r="M51" s="8"/>
      <c r="N51" s="8"/>
      <c r="O51" s="8"/>
    </row>
    <row r="52" spans="1:15" ht="15">
      <c r="A52" s="2"/>
      <c r="B52" s="43"/>
      <c r="C52" s="30"/>
      <c r="D52" s="25"/>
      <c r="E52" s="25"/>
      <c r="G52" s="8"/>
      <c r="H52" s="8"/>
      <c r="I52" s="8"/>
      <c r="J52" s="8"/>
      <c r="K52" s="8"/>
      <c r="L52" s="8"/>
      <c r="M52" s="8"/>
      <c r="N52" s="8"/>
      <c r="O52" s="8"/>
    </row>
    <row r="53" spans="1:5" ht="15">
      <c r="A53" s="2"/>
      <c r="B53" s="2"/>
      <c r="C53" s="39"/>
      <c r="D53" s="39"/>
      <c r="E53" s="25"/>
    </row>
    <row r="54" spans="1:5" ht="15">
      <c r="A54" s="2"/>
      <c r="B54" s="2"/>
      <c r="C54" s="39"/>
      <c r="D54" s="39"/>
      <c r="E54" s="36"/>
    </row>
    <row r="55" spans="1:5" ht="15">
      <c r="A55" s="2"/>
      <c r="B55" s="2"/>
      <c r="C55" s="39"/>
      <c r="D55" s="39"/>
      <c r="E55" s="40"/>
    </row>
    <row r="56" spans="1:5" ht="15">
      <c r="A56" s="2"/>
      <c r="B56" s="2"/>
      <c r="C56" s="39"/>
      <c r="D56" s="39"/>
      <c r="E56" s="40"/>
    </row>
    <row r="57" spans="1:5" ht="15">
      <c r="A57" s="2"/>
      <c r="B57" s="2"/>
      <c r="C57" s="39"/>
      <c r="D57" s="39"/>
      <c r="E57" s="41"/>
    </row>
    <row r="58" spans="1:5" ht="15">
      <c r="A58" s="2"/>
      <c r="B58" s="2"/>
      <c r="C58" s="39"/>
      <c r="D58" s="39"/>
      <c r="E58" s="42"/>
    </row>
  </sheetData>
  <sheetProtection/>
  <mergeCells count="18">
    <mergeCell ref="I47:L47"/>
    <mergeCell ref="I48:L48"/>
    <mergeCell ref="I49:L49"/>
    <mergeCell ref="J34:J35"/>
    <mergeCell ref="D33:J33"/>
    <mergeCell ref="H34:I34"/>
    <mergeCell ref="M33:M34"/>
    <mergeCell ref="K33:K35"/>
    <mergeCell ref="L33:L34"/>
    <mergeCell ref="I44:L44"/>
    <mergeCell ref="I45:L45"/>
    <mergeCell ref="I46:L46"/>
    <mergeCell ref="C58:D58"/>
    <mergeCell ref="C53:D53"/>
    <mergeCell ref="C54:D54"/>
    <mergeCell ref="C55:D55"/>
    <mergeCell ref="C56:D56"/>
    <mergeCell ref="C57:D57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2"/>
  <sheetViews>
    <sheetView showGridLines="0" zoomScalePageLayoutView="0" workbookViewId="0" topLeftCell="A1">
      <selection activeCell="C18" sqref="C18"/>
    </sheetView>
  </sheetViews>
  <sheetFormatPr defaultColWidth="9.140625" defaultRowHeight="15"/>
  <cols>
    <col min="1" max="1" width="4.7109375" style="1" customWidth="1"/>
    <col min="2" max="2" width="14.7109375" style="1" bestFit="1" customWidth="1"/>
    <col min="3" max="3" width="12.57421875" style="1" bestFit="1" customWidth="1"/>
    <col min="4" max="4" width="12.57421875" style="1" customWidth="1"/>
    <col min="5" max="7" width="8.7109375" style="1" customWidth="1"/>
    <col min="8" max="8" width="10.421875" style="1" customWidth="1"/>
    <col min="9" max="14" width="8.7109375" style="1" customWidth="1"/>
    <col min="15" max="15" width="10.28125" style="1" bestFit="1" customWidth="1"/>
    <col min="16" max="16" width="8.7109375" style="1" customWidth="1"/>
    <col min="17" max="24" width="8.7109375" style="8" customWidth="1"/>
    <col min="25" max="16384" width="9.140625" style="1" customWidth="1"/>
  </cols>
  <sheetData>
    <row r="1" spans="1:16" s="8" customFormat="1" ht="15">
      <c r="A1" s="1"/>
      <c r="B1" s="1"/>
      <c r="C1" s="1"/>
      <c r="D1" s="1"/>
      <c r="O1" s="1"/>
      <c r="P1" s="1"/>
    </row>
    <row r="2" spans="1:16" s="8" customFormat="1" ht="15">
      <c r="A2" s="1"/>
      <c r="B2" s="3" t="s">
        <v>24</v>
      </c>
      <c r="C2" s="3">
        <v>1</v>
      </c>
      <c r="D2" s="3" t="s">
        <v>14</v>
      </c>
      <c r="O2" s="1"/>
      <c r="P2" s="1"/>
    </row>
    <row r="3" spans="1:23" s="8" customFormat="1" ht="15">
      <c r="A3" s="2"/>
      <c r="B3" s="49" t="s">
        <v>22</v>
      </c>
      <c r="C3" s="49">
        <v>0.5</v>
      </c>
      <c r="D3" s="49" t="s">
        <v>6</v>
      </c>
      <c r="O3" s="1"/>
      <c r="P3" s="1"/>
      <c r="R3" s="20"/>
      <c r="S3" s="20"/>
      <c r="T3" s="20"/>
      <c r="U3" s="20"/>
      <c r="V3" s="20"/>
      <c r="W3" s="20"/>
    </row>
    <row r="4" spans="1:23" s="8" customFormat="1" ht="15">
      <c r="A4" s="2"/>
      <c r="B4" s="50" t="s">
        <v>23</v>
      </c>
      <c r="C4" s="51">
        <v>50</v>
      </c>
      <c r="D4" s="50" t="s">
        <v>6</v>
      </c>
      <c r="O4" s="1"/>
      <c r="P4" s="1"/>
      <c r="R4" s="20"/>
      <c r="S4" s="20"/>
      <c r="T4" s="20"/>
      <c r="U4" s="20"/>
      <c r="V4" s="20"/>
      <c r="W4" s="20"/>
    </row>
    <row r="5" spans="1:23" s="8" customFormat="1" ht="15">
      <c r="A5" s="2"/>
      <c r="B5" s="55" t="s">
        <v>25</v>
      </c>
      <c r="C5" s="56">
        <f>+C2*C3/C4</f>
        <v>0.01</v>
      </c>
      <c r="D5" s="56" t="s">
        <v>14</v>
      </c>
      <c r="O5" s="1"/>
      <c r="P5" s="1"/>
      <c r="R5" s="20"/>
      <c r="S5" s="20"/>
      <c r="T5" s="20"/>
      <c r="U5" s="20"/>
      <c r="V5" s="20"/>
      <c r="W5" s="20"/>
    </row>
    <row r="6" spans="1:23" s="8" customFormat="1" ht="15">
      <c r="A6" s="2"/>
      <c r="B6" s="13" t="s">
        <v>26</v>
      </c>
      <c r="C6" s="51">
        <f>+C2/C5</f>
        <v>100</v>
      </c>
      <c r="D6" s="50"/>
      <c r="O6" s="1"/>
      <c r="P6" s="1"/>
      <c r="R6" s="20"/>
      <c r="S6" s="20"/>
      <c r="T6" s="20"/>
      <c r="U6" s="20"/>
      <c r="V6" s="20"/>
      <c r="W6" s="20"/>
    </row>
    <row r="7" spans="1:23" s="8" customFormat="1" ht="15">
      <c r="A7" s="2"/>
      <c r="B7" s="30"/>
      <c r="C7" s="30"/>
      <c r="D7" s="30"/>
      <c r="O7" s="1"/>
      <c r="P7" s="1"/>
      <c r="R7" s="20"/>
      <c r="S7" s="20"/>
      <c r="T7" s="20"/>
      <c r="U7" s="20"/>
      <c r="V7" s="20"/>
      <c r="W7" s="20"/>
    </row>
    <row r="8" spans="1:23" s="8" customFormat="1" ht="15">
      <c r="A8" s="2"/>
      <c r="B8" s="16" t="s">
        <v>15</v>
      </c>
      <c r="C8" s="16"/>
      <c r="D8" s="16"/>
      <c r="E8" s="16"/>
      <c r="F8" s="16"/>
      <c r="G8" s="16"/>
      <c r="H8" s="16"/>
      <c r="I8" s="46" t="s">
        <v>2</v>
      </c>
      <c r="J8" s="28" t="s">
        <v>16</v>
      </c>
      <c r="K8" s="28" t="s">
        <v>20</v>
      </c>
      <c r="O8" s="1"/>
      <c r="P8" s="1"/>
      <c r="S8" s="20"/>
      <c r="T8" s="20"/>
      <c r="U8" s="20"/>
      <c r="V8" s="20"/>
      <c r="W8" s="20"/>
    </row>
    <row r="9" spans="1:23" s="8" customFormat="1" ht="15">
      <c r="A9" s="2"/>
      <c r="B9" s="44"/>
      <c r="C9" s="44" t="s">
        <v>19</v>
      </c>
      <c r="D9" s="44" t="s">
        <v>17</v>
      </c>
      <c r="E9" s="44" t="s">
        <v>18</v>
      </c>
      <c r="F9" s="6" t="s">
        <v>28</v>
      </c>
      <c r="G9" s="7"/>
      <c r="H9" s="46" t="s">
        <v>27</v>
      </c>
      <c r="I9" s="47"/>
      <c r="J9" s="19"/>
      <c r="K9" s="19"/>
      <c r="O9" s="1"/>
      <c r="P9" s="1"/>
      <c r="S9" s="25"/>
      <c r="T9" s="20"/>
      <c r="U9" s="20"/>
      <c r="V9" s="20"/>
      <c r="W9" s="20"/>
    </row>
    <row r="10" spans="1:23" s="8" customFormat="1" ht="15">
      <c r="A10" s="2"/>
      <c r="B10" s="18" t="s">
        <v>13</v>
      </c>
      <c r="C10" s="3" t="s">
        <v>14</v>
      </c>
      <c r="D10" s="3" t="s">
        <v>6</v>
      </c>
      <c r="E10" s="18" t="s">
        <v>6</v>
      </c>
      <c r="F10" s="3" t="s">
        <v>14</v>
      </c>
      <c r="G10" s="3" t="s">
        <v>5</v>
      </c>
      <c r="H10" s="48"/>
      <c r="I10" s="48"/>
      <c r="J10" s="3" t="s">
        <v>14</v>
      </c>
      <c r="K10" s="3" t="s">
        <v>21</v>
      </c>
      <c r="O10" s="1"/>
      <c r="P10" s="1"/>
      <c r="S10" s="36"/>
      <c r="T10" s="20"/>
      <c r="U10" s="20"/>
      <c r="V10" s="20"/>
      <c r="W10" s="20"/>
    </row>
    <row r="11" spans="1:23" s="8" customFormat="1" ht="15">
      <c r="A11" s="2"/>
      <c r="B11" s="10">
        <v>1</v>
      </c>
      <c r="C11" s="13">
        <f>C5</f>
        <v>0.01</v>
      </c>
      <c r="D11" s="29">
        <v>1</v>
      </c>
      <c r="E11" s="10">
        <v>5</v>
      </c>
      <c r="F11" s="52">
        <f>+C11*D11/E11</f>
        <v>0.002</v>
      </c>
      <c r="G11" s="13">
        <f>+F11*E11</f>
        <v>0.01</v>
      </c>
      <c r="H11" s="10">
        <f>+C11/F11*$C$6</f>
        <v>500</v>
      </c>
      <c r="I11" s="53"/>
      <c r="J11" s="27">
        <f>+(I11-'protocollo marco'!$C$25)/'protocollo marco'!$C$24</f>
        <v>-0.00048789173789173546</v>
      </c>
      <c r="K11" s="31">
        <f>+J11*H11/100*1000</f>
        <v>-2.4394586894586774</v>
      </c>
      <c r="O11" s="1"/>
      <c r="P11" s="1"/>
      <c r="S11" s="25"/>
      <c r="T11" s="24"/>
      <c r="U11" s="20"/>
      <c r="V11" s="20"/>
      <c r="W11" s="20"/>
    </row>
    <row r="12" spans="1:23" s="8" customFormat="1" ht="15">
      <c r="A12" s="2"/>
      <c r="B12" s="10">
        <v>2</v>
      </c>
      <c r="C12" s="13">
        <f>C5</f>
        <v>0.01</v>
      </c>
      <c r="D12" s="29">
        <v>0.75</v>
      </c>
      <c r="E12" s="10">
        <v>5</v>
      </c>
      <c r="F12" s="52">
        <f>+C12*D12/E12</f>
        <v>0.0015</v>
      </c>
      <c r="G12" s="10">
        <f>+F12*E12</f>
        <v>0.0075</v>
      </c>
      <c r="H12" s="33">
        <f>+C12/F12*$C$6</f>
        <v>666.6666666666667</v>
      </c>
      <c r="I12" s="54"/>
      <c r="J12" s="21">
        <f>+(I12-'protocollo marco'!$C$25)/'protocollo marco'!$C$24</f>
        <v>-0.00048789173789173546</v>
      </c>
      <c r="K12" s="31">
        <f>+J12*H12/100*1000</f>
        <v>-3.2526115859449036</v>
      </c>
      <c r="O12" s="1"/>
      <c r="P12" s="1"/>
      <c r="S12" s="20"/>
      <c r="T12" s="20"/>
      <c r="U12" s="20"/>
      <c r="V12" s="20"/>
      <c r="W12" s="20"/>
    </row>
    <row r="13" spans="1:23" s="8" customFormat="1" ht="15">
      <c r="A13" s="2"/>
      <c r="B13" s="10">
        <v>3</v>
      </c>
      <c r="C13" s="13">
        <f>C5</f>
        <v>0.01</v>
      </c>
      <c r="D13" s="29">
        <v>0.5</v>
      </c>
      <c r="E13" s="10">
        <v>5</v>
      </c>
      <c r="F13" s="52">
        <f>+C13*D13/E13</f>
        <v>0.001</v>
      </c>
      <c r="G13" s="27">
        <f>+F13*E13</f>
        <v>0.005</v>
      </c>
      <c r="H13" s="10">
        <f>+C13/F13*$C$6</f>
        <v>1000</v>
      </c>
      <c r="I13" s="53"/>
      <c r="J13" s="21">
        <f>+(I13-'protocollo marco'!$C$25)/'protocollo marco'!$C$24</f>
        <v>-0.00048789173789173546</v>
      </c>
      <c r="K13" s="31">
        <f>+J13*H13/100*1000</f>
        <v>-4.878917378917355</v>
      </c>
      <c r="O13" s="1"/>
      <c r="P13" s="1"/>
      <c r="S13" s="20"/>
      <c r="T13" s="20"/>
      <c r="U13" s="20"/>
      <c r="V13" s="20"/>
      <c r="W13" s="20"/>
    </row>
    <row r="14" spans="1:23" s="8" customFormat="1" ht="15">
      <c r="A14" s="2"/>
      <c r="B14" s="10">
        <v>4</v>
      </c>
      <c r="C14" s="13">
        <f>C5</f>
        <v>0.01</v>
      </c>
      <c r="D14" s="10">
        <v>0.25</v>
      </c>
      <c r="E14" s="10">
        <v>5</v>
      </c>
      <c r="F14" s="26">
        <f>+C14*D14/E14</f>
        <v>0.0005</v>
      </c>
      <c r="G14" s="10">
        <f>+F14*E14</f>
        <v>0.0025</v>
      </c>
      <c r="H14" s="10">
        <f>+C14/F14*$C$6</f>
        <v>2000</v>
      </c>
      <c r="I14" s="53"/>
      <c r="J14" s="21">
        <f>+(I14-'protocollo marco'!$C$25)/'protocollo marco'!$C$24</f>
        <v>-0.00048789173789173546</v>
      </c>
      <c r="K14" s="31">
        <f>+J14*H14/100*1000</f>
        <v>-9.75783475783471</v>
      </c>
      <c r="O14" s="1"/>
      <c r="P14" s="1"/>
      <c r="S14" s="20"/>
      <c r="T14" s="20"/>
      <c r="U14" s="20"/>
      <c r="V14" s="20"/>
      <c r="W14" s="20"/>
    </row>
    <row r="15" spans="1:11" s="8" customFormat="1" ht="15">
      <c r="A15" s="2"/>
      <c r="C15" s="20"/>
      <c r="D15" s="20"/>
      <c r="E15" s="20"/>
      <c r="F15" s="20"/>
      <c r="G15" s="5" t="s">
        <v>7</v>
      </c>
      <c r="H15" s="5"/>
      <c r="I15" s="5"/>
      <c r="J15" s="5"/>
      <c r="K15" s="31">
        <f>AVERAGE(K11:K14)</f>
        <v>-5.082205603038911</v>
      </c>
    </row>
    <row r="16" spans="1:11" s="8" customFormat="1" ht="15">
      <c r="A16" s="2"/>
      <c r="C16" s="20"/>
      <c r="D16" s="20"/>
      <c r="E16" s="20"/>
      <c r="F16" s="20"/>
      <c r="G16" s="5" t="s">
        <v>8</v>
      </c>
      <c r="H16" s="5"/>
      <c r="I16" s="5"/>
      <c r="J16" s="5"/>
      <c r="K16" s="32">
        <f>+STDEV(K11:K14)</f>
        <v>3.2779241201237403</v>
      </c>
    </row>
    <row r="17" spans="1:16" s="8" customFormat="1" ht="15">
      <c r="A17" s="2"/>
      <c r="C17" s="20"/>
      <c r="D17" s="20"/>
      <c r="E17" s="20"/>
      <c r="F17" s="20"/>
      <c r="G17" s="5" t="s">
        <v>9</v>
      </c>
      <c r="H17" s="5"/>
      <c r="I17" s="5"/>
      <c r="J17" s="5"/>
      <c r="K17" s="4">
        <f>TINV(0.05,COUNTA(K11:K14)-1)</f>
        <v>3.18244630488688</v>
      </c>
      <c r="L17" s="1"/>
      <c r="M17" s="1"/>
      <c r="N17" s="1"/>
      <c r="O17" s="1"/>
      <c r="P17" s="1"/>
    </row>
    <row r="18" spans="1:16" s="8" customFormat="1" ht="15">
      <c r="A18" s="2"/>
      <c r="C18" s="20"/>
      <c r="G18" s="5" t="s">
        <v>10</v>
      </c>
      <c r="H18" s="5"/>
      <c r="I18" s="5"/>
      <c r="J18" s="5"/>
      <c r="K18" s="35">
        <f>+K17*K16</f>
        <v>10.431817503787375</v>
      </c>
      <c r="L18" s="1"/>
      <c r="M18" s="1"/>
      <c r="N18" s="1"/>
      <c r="O18" s="1"/>
      <c r="P18" s="1"/>
    </row>
    <row r="19" spans="1:16" s="8" customFormat="1" ht="15">
      <c r="A19" s="2"/>
      <c r="C19" s="20"/>
      <c r="G19" s="5" t="s">
        <v>11</v>
      </c>
      <c r="H19" s="5"/>
      <c r="I19" s="5"/>
      <c r="J19" s="5"/>
      <c r="K19" s="34">
        <f>+K15-K18</f>
        <v>-15.514023106826286</v>
      </c>
      <c r="L19" s="1"/>
      <c r="M19" s="1"/>
      <c r="N19" s="1"/>
      <c r="O19" s="1"/>
      <c r="P19" s="1"/>
    </row>
    <row r="20" spans="1:16" s="8" customFormat="1" ht="15">
      <c r="A20" s="2"/>
      <c r="C20" s="20"/>
      <c r="G20" s="5" t="s">
        <v>12</v>
      </c>
      <c r="H20" s="5"/>
      <c r="I20" s="5"/>
      <c r="J20" s="5"/>
      <c r="K20" s="34">
        <f>+K15+K18</f>
        <v>5.349611900748464</v>
      </c>
      <c r="L20" s="1"/>
      <c r="M20" s="1"/>
      <c r="N20" s="1"/>
      <c r="O20" s="1"/>
      <c r="P20" s="1"/>
    </row>
    <row r="21" spans="1:16" s="8" customFormat="1" ht="15">
      <c r="A21" s="2"/>
      <c r="B21" s="2"/>
      <c r="C21" s="39"/>
      <c r="D21" s="39"/>
      <c r="E21" s="39"/>
      <c r="F21" s="4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s="8" customFormat="1" ht="15">
      <c r="A22" s="2"/>
      <c r="B22" s="2"/>
      <c r="C22" s="39"/>
      <c r="D22" s="39"/>
      <c r="E22" s="39"/>
      <c r="F22" s="42"/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sheetProtection/>
  <mergeCells count="14">
    <mergeCell ref="C21:E21"/>
    <mergeCell ref="C22:E22"/>
    <mergeCell ref="F9:G9"/>
    <mergeCell ref="G15:J15"/>
    <mergeCell ref="G16:J16"/>
    <mergeCell ref="G17:J17"/>
    <mergeCell ref="G18:J18"/>
    <mergeCell ref="G19:J19"/>
    <mergeCell ref="G20:J20"/>
    <mergeCell ref="B8:H8"/>
    <mergeCell ref="I8:I10"/>
    <mergeCell ref="J8:J9"/>
    <mergeCell ref="K8:K9"/>
    <mergeCell ref="H9:H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2017-01-25T21:17:31Z</dcterms:modified>
  <cp:category/>
  <cp:version/>
  <cp:contentType/>
  <cp:contentStatus/>
</cp:coreProperties>
</file>